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21" yWindow="65521" windowWidth="15330" windowHeight="8910" tabRatio="896" activeTab="0"/>
  </bookViews>
  <sheets>
    <sheet name="LENGTE" sheetId="1" r:id="rId1"/>
    <sheet name="OPPERVLAKTE" sheetId="2" r:id="rId2"/>
    <sheet name="INHOUD" sheetId="3" r:id="rId3"/>
    <sheet name="DOORELKAAR" sheetId="4" r:id="rId4"/>
    <sheet name="OPPERVLAKTE (2)" sheetId="5" r:id="rId5"/>
    <sheet name="INHOUD (2)" sheetId="6" r:id="rId6"/>
    <sheet name="DOORELKAAR (2)" sheetId="7" r:id="rId7"/>
    <sheet name="GEWICHT" sheetId="8" r:id="rId8"/>
    <sheet name="DATA" sheetId="9" r:id="rId9"/>
  </sheets>
  <definedNames>
    <definedName name="_xlnm.Print_Area" localSheetId="8">'DATA'!$A$1:$L$42</definedName>
    <definedName name="_xlnm.Print_Area" localSheetId="3">'DOORELKAAR'!$A$1:$L$42</definedName>
    <definedName name="_xlnm.Print_Area" localSheetId="6">'DOORELKAAR (2)'!$A$1:$L$42</definedName>
    <definedName name="_xlnm.Print_Area" localSheetId="7">'GEWICHT'!$A$1:$L$42</definedName>
    <definedName name="_xlnm.Print_Area" localSheetId="2">'INHOUD'!$A$1:$L$42</definedName>
    <definedName name="_xlnm.Print_Area" localSheetId="5">'INHOUD (2)'!$A$1:$L$37</definedName>
    <definedName name="_xlnm.Print_Area" localSheetId="0">'LENGTE'!$A$1:$L$42</definedName>
    <definedName name="_xlnm.Print_Area" localSheetId="1">'OPPERVLAKTE'!$A$1:$L$43</definedName>
    <definedName name="_xlnm.Print_Area" localSheetId="4">'OPPERVLAKTE (2)'!$A$1:$L$37</definedName>
    <definedName name="Z_2D6DA1A2_8824_11D9_AA08_0010A71E6C02_.wvu.PrintArea" localSheetId="8" hidden="1">'DATA'!$A$1:$L$42</definedName>
    <definedName name="Z_2D6DA1A2_8824_11D9_AA08_0010A71E6C02_.wvu.PrintArea" localSheetId="3" hidden="1">'DOORELKAAR'!$A$1:$L$42</definedName>
    <definedName name="Z_2D6DA1A2_8824_11D9_AA08_0010A71E6C02_.wvu.PrintArea" localSheetId="6" hidden="1">'DOORELKAAR (2)'!$A$1:$L$42</definedName>
    <definedName name="Z_2D6DA1A2_8824_11D9_AA08_0010A71E6C02_.wvu.PrintArea" localSheetId="7" hidden="1">'GEWICHT'!$A$1:$L$42</definedName>
    <definedName name="Z_2D6DA1A2_8824_11D9_AA08_0010A71E6C02_.wvu.PrintArea" localSheetId="2" hidden="1">'INHOUD'!$A$1:$L$42</definedName>
    <definedName name="Z_2D6DA1A2_8824_11D9_AA08_0010A71E6C02_.wvu.PrintArea" localSheetId="5" hidden="1">'INHOUD (2)'!$A$1:$L$37</definedName>
    <definedName name="Z_2D6DA1A2_8824_11D9_AA08_0010A71E6C02_.wvu.PrintArea" localSheetId="0" hidden="1">'LENGTE'!$A$1:$L$42</definedName>
    <definedName name="Z_2D6DA1A2_8824_11D9_AA08_0010A71E6C02_.wvu.PrintArea" localSheetId="1" hidden="1">'OPPERVLAKTE'!$A$1:$L$43</definedName>
    <definedName name="Z_2D6DA1A2_8824_11D9_AA08_0010A71E6C02_.wvu.PrintArea" localSheetId="4" hidden="1">'OPPERVLAKTE (2)'!$A$1:$L$37</definedName>
  </definedNames>
  <calcPr fullCalcOnLoad="1"/>
</workbook>
</file>

<file path=xl/comments1.xml><?xml version="1.0" encoding="utf-8"?>
<comments xmlns="http://schemas.openxmlformats.org/spreadsheetml/2006/main">
  <authors>
    <author>van der Weg</author>
  </authors>
  <commentList>
    <comment ref="D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9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J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</commentList>
</comments>
</file>

<file path=xl/comments2.xml><?xml version="1.0" encoding="utf-8"?>
<comments xmlns="http://schemas.openxmlformats.org/spreadsheetml/2006/main">
  <authors>
    <author>van der Weg</author>
  </authors>
  <commentList>
    <comment ref="D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9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J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</commentList>
</comments>
</file>

<file path=xl/comments3.xml><?xml version="1.0" encoding="utf-8"?>
<comments xmlns="http://schemas.openxmlformats.org/spreadsheetml/2006/main">
  <authors>
    <author>van der Weg</author>
  </authors>
  <commentList>
    <comment ref="D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9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J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</commentList>
</comments>
</file>

<file path=xl/comments4.xml><?xml version="1.0" encoding="utf-8"?>
<comments xmlns="http://schemas.openxmlformats.org/spreadsheetml/2006/main">
  <authors>
    <author>van der Weg</author>
  </authors>
  <commentList>
    <comment ref="D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9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J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</commentList>
</comments>
</file>

<file path=xl/comments5.xml><?xml version="1.0" encoding="utf-8"?>
<comments xmlns="http://schemas.openxmlformats.org/spreadsheetml/2006/main">
  <authors>
    <author>van der Weg</author>
  </authors>
  <commentList>
    <comment ref="D3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4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J3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</commentList>
</comments>
</file>

<file path=xl/comments6.xml><?xml version="1.0" encoding="utf-8"?>
<comments xmlns="http://schemas.openxmlformats.org/spreadsheetml/2006/main">
  <authors>
    <author>van der Weg</author>
  </authors>
  <commentList>
    <comment ref="J3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3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4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J31" authorId="0">
      <text>
        <r>
          <rPr>
            <b/>
            <sz val="8"/>
            <rFont val="Tahoma"/>
            <family val="0"/>
          </rPr>
          <t xml:space="preserve">Wetenschappelijke notatie:
</t>
        </r>
        <r>
          <rPr>
            <sz val="8"/>
            <rFont val="Tahoma"/>
            <family val="2"/>
          </rPr>
          <t>2,8E - 10</t>
        </r>
        <r>
          <rPr>
            <b/>
            <sz val="8"/>
            <rFont val="Tahoma"/>
            <family val="0"/>
          </rPr>
          <t xml:space="preserve">  =  </t>
        </r>
        <r>
          <rPr>
            <sz val="8"/>
            <rFont val="Tahoma"/>
            <family val="2"/>
          </rPr>
          <t>0,00.000.000.028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van der Weg</author>
  </authors>
  <commentList>
    <comment ref="D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9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J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</commentList>
</comments>
</file>

<file path=xl/comments8.xml><?xml version="1.0" encoding="utf-8"?>
<comments xmlns="http://schemas.openxmlformats.org/spreadsheetml/2006/main">
  <authors>
    <author>van der Weg</author>
  </authors>
  <commentList>
    <comment ref="D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9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J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</commentList>
</comments>
</file>

<file path=xl/comments9.xml><?xml version="1.0" encoding="utf-8"?>
<comments xmlns="http://schemas.openxmlformats.org/spreadsheetml/2006/main">
  <authors>
    <author>van der Weg</author>
  </authors>
  <commentList>
    <comment ref="D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D9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  <comment ref="J8" authorId="0">
      <text>
        <r>
          <rPr>
            <b/>
            <sz val="8"/>
            <rFont val="Tahoma"/>
            <family val="2"/>
          </rPr>
          <t>Feedback:</t>
        </r>
        <r>
          <rPr>
            <sz val="8"/>
            <rFont val="Tahoma"/>
            <family val="2"/>
          </rPr>
          <t xml:space="preserve">
Bij een </t>
        </r>
        <r>
          <rPr>
            <b/>
            <sz val="8"/>
            <rFont val="Tahoma"/>
            <family val="2"/>
          </rPr>
          <t>juist antwoord</t>
        </r>
        <r>
          <rPr>
            <sz val="8"/>
            <rFont val="Tahoma"/>
            <family val="2"/>
          </rPr>
          <t xml:space="preserve"> kleuren de blauwe hokken wit.
</t>
        </r>
        <r>
          <rPr>
            <b/>
            <sz val="8"/>
            <rFont val="Tahoma"/>
            <family val="2"/>
          </rPr>
          <t>Score-overzicht:</t>
        </r>
        <r>
          <rPr>
            <sz val="8"/>
            <rFont val="Tahoma"/>
            <family val="2"/>
          </rPr>
          <t xml:space="preserve">
Bovenaan het scherm wordt een </t>
        </r>
        <r>
          <rPr>
            <b/>
            <sz val="8"/>
            <rFont val="Tahoma"/>
            <family val="2"/>
          </rPr>
          <t>score</t>
        </r>
        <r>
          <rPr>
            <sz val="8"/>
            <rFont val="Tahoma"/>
            <family val="2"/>
          </rPr>
          <t xml:space="preserve"> bijgehouden.
</t>
        </r>
        <r>
          <rPr>
            <b/>
            <sz val="8"/>
            <rFont val="Tahoma"/>
            <family val="2"/>
          </rPr>
          <t>Schema:</t>
        </r>
        <r>
          <rPr>
            <sz val="8"/>
            <rFont val="Tahoma"/>
            <family val="2"/>
          </rPr>
          <t xml:space="preserve">
Het schema van de lengte-eenheden blijft steeds bovenaan in beeld;
prent deze in je geheugen!
</t>
        </r>
        <r>
          <rPr>
            <b/>
            <sz val="8"/>
            <rFont val="Tahoma"/>
            <family val="2"/>
          </rPr>
          <t>Moeilijkheidsgraad:</t>
        </r>
        <r>
          <rPr>
            <sz val="8"/>
            <rFont val="Tahoma"/>
            <family val="2"/>
          </rPr>
          <t xml:space="preserve">
Naarmate je verder naar beneden scrollt, worden de opgaven lastiger.</t>
        </r>
      </text>
    </comment>
  </commentList>
</comments>
</file>

<file path=xl/sharedStrings.xml><?xml version="1.0" encoding="utf-8"?>
<sst xmlns="http://schemas.openxmlformats.org/spreadsheetml/2006/main" count="1638" uniqueCount="177">
  <si>
    <t>km</t>
  </si>
  <si>
    <t>dam</t>
  </si>
  <si>
    <t>m</t>
  </si>
  <si>
    <t>dm</t>
  </si>
  <si>
    <t>cm</t>
  </si>
  <si>
    <t>mm</t>
  </si>
  <si>
    <t>=</t>
  </si>
  <si>
    <r>
      <t xml:space="preserve">      1)  Maak eerst een (deel) </t>
    </r>
    <r>
      <rPr>
        <b/>
        <sz val="12"/>
        <color indexed="10"/>
        <rFont val="Arial"/>
        <family val="2"/>
      </rPr>
      <t>'KETTINKJE'</t>
    </r>
    <r>
      <rPr>
        <sz val="12"/>
        <color indexed="8"/>
        <rFont val="Arial"/>
        <family val="2"/>
      </rPr>
      <t xml:space="preserve"> en zet hij elk boogje het juiste aantal nullen</t>
    </r>
  </si>
  <si>
    <r>
      <t xml:space="preserve">      2)  </t>
    </r>
    <r>
      <rPr>
        <b/>
        <sz val="12"/>
        <color indexed="10"/>
        <rFont val="Arial"/>
        <family val="2"/>
      </rPr>
      <t>TEL</t>
    </r>
    <r>
      <rPr>
        <sz val="12"/>
        <color indexed="8"/>
        <rFont val="Arial"/>
        <family val="2"/>
      </rPr>
      <t xml:space="preserve"> hoeveel </t>
    </r>
    <r>
      <rPr>
        <b/>
        <sz val="12"/>
        <color indexed="10"/>
        <rFont val="Arial"/>
        <family val="2"/>
      </rPr>
      <t>NULLEN</t>
    </r>
    <r>
      <rPr>
        <sz val="12"/>
        <color indexed="8"/>
        <rFont val="Arial"/>
        <family val="2"/>
      </rPr>
      <t xml:space="preserve"> je voorbij komt</t>
    </r>
  </si>
  <si>
    <r>
      <t xml:space="preserve">      3)  Welke </t>
    </r>
    <r>
      <rPr>
        <b/>
        <sz val="12"/>
        <color indexed="10"/>
        <rFont val="Arial"/>
        <family val="2"/>
      </rPr>
      <t xml:space="preserve">RICHTING </t>
    </r>
    <r>
      <rPr>
        <sz val="12"/>
        <rFont val="Arial"/>
        <family val="2"/>
      </rPr>
      <t>ging jij op;  links of rechts ?</t>
    </r>
  </si>
  <si>
    <r>
      <t xml:space="preserve">      4)  Schrijf het getal over en zet er net zoveel nullen </t>
    </r>
    <r>
      <rPr>
        <b/>
        <sz val="12"/>
        <color indexed="10"/>
        <rFont val="Arial"/>
        <family val="2"/>
      </rPr>
      <t>BIJ</t>
    </r>
    <r>
      <rPr>
        <sz val="12"/>
        <color indexed="8"/>
        <rFont val="Arial"/>
        <family val="2"/>
      </rPr>
      <t xml:space="preserve"> of haal ze er</t>
    </r>
    <r>
      <rPr>
        <b/>
        <sz val="12"/>
        <color indexed="10"/>
        <rFont val="Arial"/>
        <family val="2"/>
      </rPr>
      <t>AF</t>
    </r>
    <r>
      <rPr>
        <sz val="12"/>
        <color indexed="8"/>
        <rFont val="Arial"/>
        <family val="2"/>
      </rPr>
      <t xml:space="preserve">,  </t>
    </r>
    <r>
      <rPr>
        <b/>
        <sz val="12"/>
        <color indexed="8"/>
        <rFont val="Arial"/>
        <family val="2"/>
      </rPr>
      <t>of ...</t>
    </r>
  </si>
  <si>
    <r>
      <t xml:space="preserve">           VERSCHUIF</t>
    </r>
    <r>
      <rPr>
        <sz val="12"/>
        <color indexed="8"/>
        <rFont val="Arial"/>
        <family val="2"/>
      </rPr>
      <t xml:space="preserve"> de </t>
    </r>
    <r>
      <rPr>
        <b/>
        <sz val="12"/>
        <color indexed="10"/>
        <rFont val="Arial"/>
        <family val="2"/>
      </rPr>
      <t>KOMMA</t>
    </r>
    <r>
      <rPr>
        <sz val="12"/>
        <color indexed="8"/>
        <rFont val="Arial"/>
        <family val="2"/>
      </rPr>
      <t xml:space="preserve"> over hetzelfde aantal plaatsen in </t>
    </r>
    <r>
      <rPr>
        <b/>
        <sz val="12"/>
        <color indexed="10"/>
        <rFont val="Arial"/>
        <family val="2"/>
      </rPr>
      <t>DEZELFDE RICHTING</t>
    </r>
    <r>
      <rPr>
        <sz val="12"/>
        <color indexed="8"/>
        <rFont val="Arial"/>
        <family val="2"/>
      </rPr>
      <t>.</t>
    </r>
  </si>
  <si>
    <t>m²</t>
  </si>
  <si>
    <t>dm²</t>
  </si>
  <si>
    <t>cm²</t>
  </si>
  <si>
    <t>mm²</t>
  </si>
  <si>
    <t>km²</t>
  </si>
  <si>
    <t>dam²</t>
  </si>
  <si>
    <t>hm²</t>
  </si>
  <si>
    <t>m³</t>
  </si>
  <si>
    <t>dm³</t>
  </si>
  <si>
    <t>cm³</t>
  </si>
  <si>
    <t>mm³</t>
  </si>
  <si>
    <t>km³</t>
  </si>
  <si>
    <t>dam³</t>
  </si>
  <si>
    <t>hm³</t>
  </si>
  <si>
    <r>
      <t xml:space="preserve">                                                   3)  Welke </t>
    </r>
    <r>
      <rPr>
        <b/>
        <sz val="8"/>
        <color indexed="10"/>
        <rFont val="Arial"/>
        <family val="2"/>
      </rPr>
      <t xml:space="preserve">RICHTING </t>
    </r>
    <r>
      <rPr>
        <b/>
        <sz val="8"/>
        <rFont val="Arial"/>
        <family val="2"/>
      </rPr>
      <t>ging jij op;  links of rechts ?</t>
    </r>
  </si>
  <si>
    <r>
      <t xml:space="preserve">                                                   4)  Schrijf het getal over en zet er net zoveel nullen </t>
    </r>
    <r>
      <rPr>
        <b/>
        <sz val="8"/>
        <color indexed="10"/>
        <rFont val="Arial"/>
        <family val="2"/>
      </rPr>
      <t>BIJ</t>
    </r>
    <r>
      <rPr>
        <b/>
        <sz val="8"/>
        <color indexed="8"/>
        <rFont val="Arial"/>
        <family val="2"/>
      </rPr>
      <t xml:space="preserve"> of haal ze er</t>
    </r>
    <r>
      <rPr>
        <b/>
        <sz val="8"/>
        <color indexed="10"/>
        <rFont val="Arial"/>
        <family val="2"/>
      </rPr>
      <t>AF</t>
    </r>
    <r>
      <rPr>
        <b/>
        <sz val="8"/>
        <color indexed="8"/>
        <rFont val="Arial"/>
        <family val="2"/>
      </rPr>
      <t>,  of ...</t>
    </r>
  </si>
  <si>
    <r>
      <t xml:space="preserve">                                                         VERSCHUIF</t>
    </r>
    <r>
      <rPr>
        <b/>
        <sz val="8"/>
        <color indexed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KOMMA</t>
    </r>
    <r>
      <rPr>
        <b/>
        <sz val="8"/>
        <color indexed="8"/>
        <rFont val="Arial"/>
        <family val="2"/>
      </rPr>
      <t xml:space="preserve"> over hetzelfde aantal plaatsen in </t>
    </r>
    <r>
      <rPr>
        <b/>
        <sz val="8"/>
        <color indexed="10"/>
        <rFont val="Arial"/>
        <family val="2"/>
      </rPr>
      <t>DEZELFDE RICHTING</t>
    </r>
    <r>
      <rPr>
        <b/>
        <sz val="8"/>
        <color indexed="8"/>
        <rFont val="Arial"/>
        <family val="2"/>
      </rPr>
      <t>.</t>
    </r>
  </si>
  <si>
    <t>dl</t>
  </si>
  <si>
    <t>cl</t>
  </si>
  <si>
    <t>ml</t>
  </si>
  <si>
    <t>g</t>
  </si>
  <si>
    <t>are</t>
  </si>
  <si>
    <t>dg</t>
  </si>
  <si>
    <t>cg</t>
  </si>
  <si>
    <t>kg</t>
  </si>
  <si>
    <t>dag</t>
  </si>
  <si>
    <t>mg</t>
  </si>
  <si>
    <t>ltr</t>
  </si>
  <si>
    <t>kl</t>
  </si>
  <si>
    <t>hl</t>
  </si>
  <si>
    <t>dal</t>
  </si>
  <si>
    <t>ca</t>
  </si>
  <si>
    <t>ha</t>
  </si>
  <si>
    <r>
      <t xml:space="preserve">   1)  Maak eerst een (deel) </t>
    </r>
    <r>
      <rPr>
        <b/>
        <sz val="12"/>
        <color indexed="10"/>
        <rFont val="Arial"/>
        <family val="2"/>
      </rPr>
      <t>'KETTINKJE'</t>
    </r>
    <r>
      <rPr>
        <sz val="12"/>
        <color indexed="8"/>
        <rFont val="Arial"/>
        <family val="2"/>
      </rPr>
      <t xml:space="preserve"> en zet hij elk boogje het juiste aantal nullen</t>
    </r>
  </si>
  <si>
    <r>
      <t xml:space="preserve">   2)  </t>
    </r>
    <r>
      <rPr>
        <b/>
        <sz val="12"/>
        <color indexed="10"/>
        <rFont val="Arial"/>
        <family val="2"/>
      </rPr>
      <t>TEL</t>
    </r>
    <r>
      <rPr>
        <sz val="12"/>
        <color indexed="8"/>
        <rFont val="Arial"/>
        <family val="2"/>
      </rPr>
      <t xml:space="preserve"> hoeveel </t>
    </r>
    <r>
      <rPr>
        <b/>
        <sz val="12"/>
        <color indexed="10"/>
        <rFont val="Arial"/>
        <family val="2"/>
      </rPr>
      <t>NULLEN</t>
    </r>
    <r>
      <rPr>
        <sz val="12"/>
        <color indexed="8"/>
        <rFont val="Arial"/>
        <family val="2"/>
      </rPr>
      <t xml:space="preserve"> je voorbij komt</t>
    </r>
  </si>
  <si>
    <r>
      <t xml:space="preserve">   3)  Welke </t>
    </r>
    <r>
      <rPr>
        <b/>
        <sz val="12"/>
        <color indexed="10"/>
        <rFont val="Arial"/>
        <family val="2"/>
      </rPr>
      <t xml:space="preserve">RICHTING </t>
    </r>
    <r>
      <rPr>
        <sz val="12"/>
        <rFont val="Arial"/>
        <family val="2"/>
      </rPr>
      <t>ging jij op;  links of rechts ?</t>
    </r>
  </si>
  <si>
    <r>
      <t xml:space="preserve">   4)  Schrijf het getal over en zet er net zoveel nullen </t>
    </r>
    <r>
      <rPr>
        <b/>
        <sz val="12"/>
        <color indexed="10"/>
        <rFont val="Arial"/>
        <family val="2"/>
      </rPr>
      <t>BIJ</t>
    </r>
    <r>
      <rPr>
        <sz val="12"/>
        <color indexed="8"/>
        <rFont val="Arial"/>
        <family val="2"/>
      </rPr>
      <t xml:space="preserve"> of haal ze er</t>
    </r>
    <r>
      <rPr>
        <b/>
        <sz val="12"/>
        <color indexed="10"/>
        <rFont val="Arial"/>
        <family val="2"/>
      </rPr>
      <t>AF</t>
    </r>
    <r>
      <rPr>
        <sz val="12"/>
        <color indexed="8"/>
        <rFont val="Arial"/>
        <family val="2"/>
      </rPr>
      <t xml:space="preserve">,  </t>
    </r>
    <r>
      <rPr>
        <b/>
        <sz val="12"/>
        <color indexed="8"/>
        <rFont val="Arial"/>
        <family val="2"/>
      </rPr>
      <t>of ...</t>
    </r>
  </si>
  <si>
    <r>
      <t xml:space="preserve">        VERSCHUIF</t>
    </r>
    <r>
      <rPr>
        <sz val="12"/>
        <color indexed="8"/>
        <rFont val="Arial"/>
        <family val="2"/>
      </rPr>
      <t xml:space="preserve"> de </t>
    </r>
    <r>
      <rPr>
        <b/>
        <sz val="12"/>
        <color indexed="10"/>
        <rFont val="Arial"/>
        <family val="2"/>
      </rPr>
      <t>KOMMA</t>
    </r>
    <r>
      <rPr>
        <sz val="12"/>
        <color indexed="8"/>
        <rFont val="Arial"/>
        <family val="2"/>
      </rPr>
      <t xml:space="preserve"> over hetzelfde aantal plaatsen in </t>
    </r>
    <r>
      <rPr>
        <b/>
        <sz val="12"/>
        <color indexed="10"/>
        <rFont val="Arial"/>
        <family val="2"/>
      </rPr>
      <t>DEZELFDE RICHTING</t>
    </r>
    <r>
      <rPr>
        <sz val="12"/>
        <color indexed="8"/>
        <rFont val="Arial"/>
        <family val="2"/>
      </rPr>
      <t>.</t>
    </r>
  </si>
  <si>
    <t>1 m</t>
  </si>
  <si>
    <t>2 m</t>
  </si>
  <si>
    <t>4 m</t>
  </si>
  <si>
    <t>8 m</t>
  </si>
  <si>
    <t>16 m</t>
  </si>
  <si>
    <t>1 dm</t>
  </si>
  <si>
    <t>5 dm</t>
  </si>
  <si>
    <t>10 dm</t>
  </si>
  <si>
    <t>1 km</t>
  </si>
  <si>
    <t>4 km</t>
  </si>
  <si>
    <t>40 km</t>
  </si>
  <si>
    <t>0,002 km</t>
  </si>
  <si>
    <t>8 km</t>
  </si>
  <si>
    <t>8 hm</t>
  </si>
  <si>
    <t>8 dam</t>
  </si>
  <si>
    <t>6 km</t>
  </si>
  <si>
    <t>6.000.000   m</t>
  </si>
  <si>
    <t>60.000 dam</t>
  </si>
  <si>
    <t>32 dam</t>
  </si>
  <si>
    <t>390.000 dm</t>
  </si>
  <si>
    <t>3 m</t>
  </si>
  <si>
    <t>6 m</t>
  </si>
  <si>
    <t>12 m</t>
  </si>
  <si>
    <t>1 dam</t>
  </si>
  <si>
    <t>12 dam</t>
  </si>
  <si>
    <t>23 dam</t>
  </si>
  <si>
    <t>2,3 hm</t>
  </si>
  <si>
    <t>400 hm</t>
  </si>
  <si>
    <t>40.000 dam</t>
  </si>
  <si>
    <t>4.690.000 m</t>
  </si>
  <si>
    <t>0,0469 m</t>
  </si>
  <si>
    <t>880.000 dam</t>
  </si>
  <si>
    <t>307.000 hm</t>
  </si>
  <si>
    <t xml:space="preserve">       543 cm</t>
  </si>
  <si>
    <t>0,5 dm</t>
  </si>
  <si>
    <t>7,5 dm</t>
  </si>
  <si>
    <t>0,2 km</t>
  </si>
  <si>
    <t>0,6 dam</t>
  </si>
  <si>
    <t>6.000.000 mm</t>
  </si>
  <si>
    <t>2,4 m</t>
  </si>
  <si>
    <t>0,1 dm</t>
  </si>
  <si>
    <t>0,01 dm</t>
  </si>
  <si>
    <t>10,1 dm</t>
  </si>
  <si>
    <t>0,12 dam</t>
  </si>
  <si>
    <t>10 hm</t>
  </si>
  <si>
    <t>0,079 hm</t>
  </si>
  <si>
    <r>
      <t>2</t>
    </r>
    <r>
      <rPr>
        <b/>
        <sz val="12"/>
        <color indexed="10"/>
        <rFont val="Arial"/>
        <family val="2"/>
      </rPr>
      <t>.</t>
    </r>
    <r>
      <rPr>
        <sz val="12"/>
        <color indexed="8"/>
        <rFont val="Arial"/>
        <family val="2"/>
      </rPr>
      <t>300 cm</t>
    </r>
  </si>
  <si>
    <r>
      <t>2</t>
    </r>
    <r>
      <rPr>
        <b/>
        <sz val="12"/>
        <color indexed="10"/>
        <rFont val="Arial"/>
        <family val="2"/>
      </rPr>
      <t>,</t>
    </r>
    <r>
      <rPr>
        <sz val="12"/>
        <color indexed="8"/>
        <rFont val="Arial"/>
        <family val="2"/>
      </rPr>
      <t>300 cm</t>
    </r>
  </si>
  <si>
    <t>0,023 m</t>
  </si>
  <si>
    <t xml:space="preserve">    0,0125 hm</t>
  </si>
  <si>
    <t>90.00 dm</t>
  </si>
  <si>
    <t>0,064 km</t>
  </si>
  <si>
    <t xml:space="preserve">   LENGTEMATEN</t>
  </si>
  <si>
    <t>0,8 dm</t>
  </si>
  <si>
    <t xml:space="preserve">  47.255 km</t>
  </si>
  <si>
    <t xml:space="preserve">          INHOUDSMATEN</t>
  </si>
  <si>
    <t xml:space="preserve">   OPPERVLAKTEMATEN</t>
  </si>
  <si>
    <t xml:space="preserve">   GEWICHTSMATEN</t>
  </si>
  <si>
    <t>880.000 dag</t>
  </si>
  <si>
    <t xml:space="preserve">       543 cg</t>
  </si>
  <si>
    <t xml:space="preserve">  47.255 kg</t>
  </si>
  <si>
    <t>307.000 hg</t>
  </si>
  <si>
    <t xml:space="preserve">    0,0125 hg</t>
  </si>
  <si>
    <t>4 kg</t>
  </si>
  <si>
    <t>400 hg</t>
  </si>
  <si>
    <t>40.000 dag</t>
  </si>
  <si>
    <t>4.690.000 g</t>
  </si>
  <si>
    <t>0,0469 g</t>
  </si>
  <si>
    <t>1 g</t>
  </si>
  <si>
    <t>3 g</t>
  </si>
  <si>
    <t>6 g</t>
  </si>
  <si>
    <t>12 g</t>
  </si>
  <si>
    <t>2,4 g</t>
  </si>
  <si>
    <t>1 dg</t>
  </si>
  <si>
    <t>10 dg</t>
  </si>
  <si>
    <t>0,1 dg</t>
  </si>
  <si>
    <t>0,01 dg</t>
  </si>
  <si>
    <t>10,1 dg</t>
  </si>
  <si>
    <t>1 dag</t>
  </si>
  <si>
    <t>12 dag</t>
  </si>
  <si>
    <t>0,12 dag</t>
  </si>
  <si>
    <t>10 hg</t>
  </si>
  <si>
    <t>0,079 hg</t>
  </si>
  <si>
    <r>
      <t>2</t>
    </r>
    <r>
      <rPr>
        <b/>
        <sz val="12"/>
        <color indexed="10"/>
        <rFont val="Arial"/>
        <family val="2"/>
      </rPr>
      <t>.</t>
    </r>
    <r>
      <rPr>
        <sz val="12"/>
        <color indexed="8"/>
        <rFont val="Arial"/>
        <family val="2"/>
      </rPr>
      <t>300 cg</t>
    </r>
  </si>
  <si>
    <r>
      <t>2</t>
    </r>
    <r>
      <rPr>
        <b/>
        <sz val="12"/>
        <color indexed="10"/>
        <rFont val="Arial"/>
        <family val="2"/>
      </rPr>
      <t>,</t>
    </r>
    <r>
      <rPr>
        <sz val="12"/>
        <color indexed="8"/>
        <rFont val="Arial"/>
        <family val="2"/>
      </rPr>
      <t>300 cg</t>
    </r>
  </si>
  <si>
    <t>0,023 g</t>
  </si>
  <si>
    <t>23 dag</t>
  </si>
  <si>
    <t>2,3 hg</t>
  </si>
  <si>
    <t>390.000 dg</t>
  </si>
  <si>
    <t>0,064 kg</t>
  </si>
  <si>
    <t>6 kg</t>
  </si>
  <si>
    <t>0,6 dag</t>
  </si>
  <si>
    <t>6.000.000   g</t>
  </si>
  <si>
    <t>6.000.000 mg</t>
  </si>
  <si>
    <t>2 g</t>
  </si>
  <si>
    <t>4 g</t>
  </si>
  <si>
    <t>8 g</t>
  </si>
  <si>
    <t>16 g</t>
  </si>
  <si>
    <t>5 dg</t>
  </si>
  <si>
    <t>0,5 dg</t>
  </si>
  <si>
    <t>7,5 dg</t>
  </si>
  <si>
    <t>1 kg</t>
  </si>
  <si>
    <t>40 kg</t>
  </si>
  <si>
    <t>0,2 kg</t>
  </si>
  <si>
    <t>0,002 kg</t>
  </si>
  <si>
    <t>8 kg</t>
  </si>
  <si>
    <t>8 hg</t>
  </si>
  <si>
    <t>8 dag</t>
  </si>
  <si>
    <t>0,8 dg</t>
  </si>
  <si>
    <t>9000 dg</t>
  </si>
  <si>
    <r>
      <t xml:space="preserve">                                                   2) </t>
    </r>
    <r>
      <rPr>
        <b/>
        <sz val="8"/>
        <rFont val="Arial"/>
        <family val="2"/>
      </rPr>
      <t xml:space="preserve"> H</t>
    </r>
    <r>
      <rPr>
        <b/>
        <sz val="8"/>
        <color indexed="8"/>
        <rFont val="Arial"/>
        <family val="2"/>
      </rPr>
      <t xml:space="preserve">oeveel </t>
    </r>
    <r>
      <rPr>
        <b/>
        <sz val="8"/>
        <color indexed="10"/>
        <rFont val="Arial"/>
        <family val="2"/>
      </rPr>
      <t>NULLEN</t>
    </r>
    <r>
      <rPr>
        <b/>
        <sz val="8"/>
        <color indexed="8"/>
        <rFont val="Arial"/>
        <family val="2"/>
      </rPr>
      <t xml:space="preserve"> kom je per stap voorbij?</t>
    </r>
  </si>
  <si>
    <r>
      <t xml:space="preserve">                                                   1)  </t>
    </r>
    <r>
      <rPr>
        <b/>
        <sz val="8"/>
        <color indexed="10"/>
        <rFont val="Arial"/>
        <family val="2"/>
      </rPr>
      <t>KIES</t>
    </r>
    <r>
      <rPr>
        <b/>
        <sz val="8"/>
        <rFont val="Arial"/>
        <family val="2"/>
      </rPr>
      <t xml:space="preserve"> eerst het juiste metrieke stelsel (</t>
    </r>
    <r>
      <rPr>
        <b/>
        <sz val="8"/>
        <color indexed="10"/>
        <rFont val="Arial"/>
        <family val="2"/>
      </rPr>
      <t xml:space="preserve">lengte </t>
    </r>
    <r>
      <rPr>
        <b/>
        <sz val="8"/>
        <rFont val="Arial"/>
        <family val="2"/>
      </rPr>
      <t xml:space="preserve">/ </t>
    </r>
    <r>
      <rPr>
        <b/>
        <sz val="8"/>
        <color indexed="10"/>
        <rFont val="Arial"/>
        <family val="2"/>
      </rPr>
      <t xml:space="preserve">oppervlakte </t>
    </r>
    <r>
      <rPr>
        <b/>
        <sz val="8"/>
        <rFont val="Arial"/>
        <family val="2"/>
      </rPr>
      <t xml:space="preserve">/ </t>
    </r>
    <r>
      <rPr>
        <b/>
        <sz val="8"/>
        <color indexed="10"/>
        <rFont val="Arial"/>
        <family val="2"/>
      </rPr>
      <t>inhoud</t>
    </r>
    <r>
      <rPr>
        <b/>
        <sz val="8"/>
        <rFont val="Arial"/>
        <family val="2"/>
      </rPr>
      <t>).</t>
    </r>
  </si>
  <si>
    <t xml:space="preserve">    DOORELKAAR</t>
  </si>
  <si>
    <t xml:space="preserve">   INHOUDSMATEN</t>
  </si>
  <si>
    <t xml:space="preserve">    OPPERVLAKTEMATEN</t>
  </si>
  <si>
    <t>6 ton</t>
  </si>
  <si>
    <t>ton</t>
  </si>
  <si>
    <t>320.000 dag</t>
  </si>
  <si>
    <t>kuub</t>
  </si>
  <si>
    <t>EENHEDEN VAN INFORMATIE</t>
  </si>
  <si>
    <t>kB</t>
  </si>
  <si>
    <t>byte</t>
  </si>
  <si>
    <t>MB</t>
  </si>
  <si>
    <t>GB</t>
  </si>
  <si>
    <t>TB</t>
  </si>
  <si>
    <t>PB</t>
  </si>
  <si>
    <t xml:space="preserve">GB 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</si>
</sst>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</numFmts>
  <fonts count="34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vertAlign val="superscript"/>
      <sz val="12"/>
      <color indexed="10"/>
      <name val="Arial"/>
      <family val="2"/>
    </font>
    <font>
      <sz val="6"/>
      <color indexed="10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5" fillId="2" borderId="0" xfId="18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 horizontal="left"/>
      <protection/>
    </xf>
    <xf numFmtId="1" fontId="6" fillId="2" borderId="0" xfId="0" applyNumberFormat="1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 shrinkToFit="1"/>
      <protection/>
    </xf>
    <xf numFmtId="3" fontId="5" fillId="0" borderId="0" xfId="0" applyNumberFormat="1" applyFont="1" applyFill="1" applyBorder="1" applyAlignment="1" applyProtection="1">
      <alignment horizontal="left" shrinkToFit="1"/>
      <protection/>
    </xf>
    <xf numFmtId="3" fontId="5" fillId="0" borderId="0" xfId="0" applyNumberFormat="1" applyFont="1" applyFill="1" applyBorder="1" applyAlignment="1" applyProtection="1">
      <alignment shrinkToFit="1"/>
      <protection/>
    </xf>
    <xf numFmtId="0" fontId="11" fillId="2" borderId="0" xfId="18" applyNumberFormat="1" applyFont="1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/>
      <protection/>
    </xf>
    <xf numFmtId="0" fontId="11" fillId="2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/>
      <protection/>
    </xf>
    <xf numFmtId="3" fontId="16" fillId="3" borderId="1" xfId="18" applyNumberFormat="1" applyFont="1" applyFill="1" applyBorder="1" applyAlignment="1" applyProtection="1">
      <alignment horizontal="right" shrinkToFit="1"/>
      <protection/>
    </xf>
    <xf numFmtId="0" fontId="14" fillId="3" borderId="1" xfId="0" applyFont="1" applyFill="1" applyBorder="1" applyAlignment="1">
      <alignment horizontal="right" shrinkToFit="1"/>
    </xf>
    <xf numFmtId="0" fontId="7" fillId="3" borderId="1" xfId="0" applyFont="1" applyFill="1" applyBorder="1" applyAlignment="1">
      <alignment vertical="top" shrinkToFit="1"/>
    </xf>
    <xf numFmtId="0" fontId="15" fillId="3" borderId="1" xfId="0" applyFont="1" applyFill="1" applyBorder="1" applyAlignment="1">
      <alignment horizontal="left" shrinkToFit="1"/>
    </xf>
    <xf numFmtId="0" fontId="13" fillId="3" borderId="1" xfId="0" applyFont="1" applyFill="1" applyBorder="1" applyAlignment="1">
      <alignment shrinkToFit="1"/>
    </xf>
    <xf numFmtId="0" fontId="0" fillId="3" borderId="1" xfId="0" applyFill="1" applyBorder="1" applyAlignment="1">
      <alignment vertical="top" shrinkToFit="1"/>
    </xf>
    <xf numFmtId="0" fontId="16" fillId="3" borderId="1" xfId="18" applyNumberFormat="1" applyFont="1" applyFill="1" applyBorder="1" applyAlignment="1" applyProtection="1">
      <alignment horizontal="right"/>
      <protection/>
    </xf>
    <xf numFmtId="0" fontId="15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/>
      <protection/>
    </xf>
    <xf numFmtId="0" fontId="14" fillId="3" borderId="1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3" fontId="5" fillId="4" borderId="2" xfId="0" applyNumberFormat="1" applyFont="1" applyFill="1" applyBorder="1" applyAlignment="1" applyProtection="1">
      <alignment horizontal="right" shrinkToFit="1"/>
      <protection locked="0"/>
    </xf>
    <xf numFmtId="0" fontId="5" fillId="4" borderId="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2" borderId="0" xfId="0" applyNumberFormat="1" applyFont="1" applyFill="1" applyBorder="1" applyAlignment="1" applyProtection="1">
      <alignment shrinkToFit="1"/>
      <protection/>
    </xf>
    <xf numFmtId="1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left" shrinkToFit="1"/>
      <protection/>
    </xf>
    <xf numFmtId="0" fontId="23" fillId="0" borderId="1" xfId="0" applyFont="1" applyBorder="1" applyAlignment="1">
      <alignment vertical="top" shrinkToFit="1"/>
    </xf>
    <xf numFmtId="0" fontId="16" fillId="0" borderId="1" xfId="18" applyNumberFormat="1" applyFont="1" applyFill="1" applyBorder="1" applyAlignment="1" applyProtection="1">
      <alignment horizontal="right"/>
      <protection/>
    </xf>
    <xf numFmtId="0" fontId="15" fillId="0" borderId="1" xfId="0" applyNumberFormat="1" applyFont="1" applyFill="1" applyBorder="1" applyAlignment="1" applyProtection="1">
      <alignment horizontal="left" shrinkToFit="1"/>
      <protection hidden="1"/>
    </xf>
    <xf numFmtId="0" fontId="14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25" fillId="0" borderId="1" xfId="0" applyFont="1" applyBorder="1" applyAlignment="1" applyProtection="1">
      <alignment/>
      <protection/>
    </xf>
    <xf numFmtId="3" fontId="5" fillId="5" borderId="2" xfId="0" applyNumberFormat="1" applyFont="1" applyFill="1" applyBorder="1" applyAlignment="1" applyProtection="1">
      <alignment horizontal="right" shrinkToFit="1"/>
      <protection locked="0"/>
    </xf>
    <xf numFmtId="0" fontId="5" fillId="5" borderId="2" xfId="0" applyNumberFormat="1" applyFont="1" applyFill="1" applyBorder="1" applyAlignment="1" applyProtection="1">
      <alignment horizontal="right" shrinkToFit="1"/>
      <protection locked="0"/>
    </xf>
    <xf numFmtId="3" fontId="5" fillId="6" borderId="2" xfId="0" applyNumberFormat="1" applyFont="1" applyFill="1" applyBorder="1" applyAlignment="1" applyProtection="1">
      <alignment horizontal="right" shrinkToFit="1"/>
      <protection locked="0"/>
    </xf>
    <xf numFmtId="0" fontId="5" fillId="6" borderId="2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1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shrinkToFit="1"/>
      <protection/>
    </xf>
    <xf numFmtId="170" fontId="5" fillId="4" borderId="2" xfId="0" applyNumberFormat="1" applyFont="1" applyFill="1" applyBorder="1" applyAlignment="1" applyProtection="1">
      <alignment horizontal="right" shrinkToFit="1"/>
      <protection locked="0"/>
    </xf>
    <xf numFmtId="170" fontId="5" fillId="0" borderId="0" xfId="0" applyNumberFormat="1" applyFont="1" applyFill="1" applyBorder="1" applyAlignment="1" applyProtection="1">
      <alignment shrinkToFit="1"/>
      <protection/>
    </xf>
    <xf numFmtId="3" fontId="5" fillId="7" borderId="2" xfId="0" applyNumberFormat="1" applyFont="1" applyFill="1" applyBorder="1" applyAlignment="1" applyProtection="1">
      <alignment horizontal="right" shrinkToFit="1"/>
      <protection locked="0"/>
    </xf>
    <xf numFmtId="0" fontId="5" fillId="7" borderId="2" xfId="0" applyNumberFormat="1" applyFont="1" applyFill="1" applyBorder="1" applyAlignment="1" applyProtection="1">
      <alignment horizontal="right" shrinkToFit="1"/>
      <protection locked="0"/>
    </xf>
    <xf numFmtId="170" fontId="5" fillId="7" borderId="2" xfId="0" applyNumberFormat="1" applyFont="1" applyFill="1" applyBorder="1" applyAlignment="1" applyProtection="1">
      <alignment horizontal="right" shrinkToFit="1"/>
      <protection locked="0"/>
    </xf>
    <xf numFmtId="0" fontId="13" fillId="0" borderId="1" xfId="0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 applyProtection="1">
      <alignment/>
      <protection/>
    </xf>
    <xf numFmtId="0" fontId="13" fillId="3" borderId="1" xfId="0" applyFont="1" applyFill="1" applyBorder="1" applyAlignment="1">
      <alignment horizontal="left" shrinkToFit="1"/>
    </xf>
    <xf numFmtId="0" fontId="6" fillId="5" borderId="1" xfId="0" applyNumberFormat="1" applyFont="1" applyFill="1" applyBorder="1" applyAlignment="1" applyProtection="1">
      <alignment horizontal="left"/>
      <protection/>
    </xf>
    <xf numFmtId="0" fontId="0" fillId="5" borderId="1" xfId="0" applyFill="1" applyBorder="1" applyAlignment="1">
      <alignment/>
    </xf>
    <xf numFmtId="0" fontId="19" fillId="0" borderId="1" xfId="0" applyFont="1" applyFill="1" applyBorder="1" applyAlignment="1" applyProtection="1">
      <alignment horizontal="center" vertical="top" shrinkToFit="1"/>
      <protection/>
    </xf>
    <xf numFmtId="0" fontId="0" fillId="0" borderId="1" xfId="0" applyBorder="1" applyAlignment="1">
      <alignment shrinkToFit="1"/>
    </xf>
    <xf numFmtId="0" fontId="5" fillId="5" borderId="0" xfId="0" applyNumberFormat="1" applyFont="1" applyFill="1" applyBorder="1" applyAlignment="1" applyProtection="1">
      <alignment horizontal="left"/>
      <protection/>
    </xf>
    <xf numFmtId="0" fontId="0" fillId="5" borderId="0" xfId="0" applyFill="1" applyAlignment="1">
      <alignment/>
    </xf>
    <xf numFmtId="0" fontId="5" fillId="5" borderId="0" xfId="18" applyNumberFormat="1" applyFont="1" applyFill="1" applyBorder="1" applyAlignment="1" applyProtection="1">
      <alignment horizontal="left"/>
      <protection/>
    </xf>
    <xf numFmtId="0" fontId="1" fillId="5" borderId="0" xfId="18" applyNumberFormat="1" applyFont="1" applyFill="1" applyBorder="1" applyAlignment="1" applyProtection="1">
      <alignment horizontal="left"/>
      <protection/>
    </xf>
    <xf numFmtId="0" fontId="17" fillId="3" borderId="1" xfId="0" applyFont="1" applyFill="1" applyBorder="1" applyAlignment="1" applyProtection="1">
      <alignment horizontal="center" vertical="top"/>
      <protection/>
    </xf>
    <xf numFmtId="0" fontId="0" fillId="0" borderId="1" xfId="0" applyBorder="1" applyAlignment="1">
      <alignment/>
    </xf>
    <xf numFmtId="0" fontId="5" fillId="7" borderId="0" xfId="0" applyNumberFormat="1" applyFont="1" applyFill="1" applyBorder="1" applyAlignment="1" applyProtection="1">
      <alignment horizontal="left"/>
      <protection/>
    </xf>
    <xf numFmtId="0" fontId="0" fillId="7" borderId="0" xfId="0" applyFill="1" applyAlignment="1">
      <alignment/>
    </xf>
    <xf numFmtId="0" fontId="6" fillId="7" borderId="1" xfId="0" applyNumberFormat="1" applyFont="1" applyFill="1" applyBorder="1" applyAlignment="1" applyProtection="1">
      <alignment horizontal="left"/>
      <protection/>
    </xf>
    <xf numFmtId="0" fontId="0" fillId="7" borderId="1" xfId="0" applyFill="1" applyBorder="1" applyAlignment="1">
      <alignment/>
    </xf>
    <xf numFmtId="0" fontId="5" fillId="7" borderId="0" xfId="18" applyNumberFormat="1" applyFont="1" applyFill="1" applyBorder="1" applyAlignment="1" applyProtection="1">
      <alignment horizontal="left"/>
      <protection/>
    </xf>
    <xf numFmtId="0" fontId="1" fillId="7" borderId="0" xfId="18" applyNumberFormat="1" applyFont="1" applyFill="1" applyBorder="1" applyAlignment="1" applyProtection="1">
      <alignment horizontal="left"/>
      <protection/>
    </xf>
    <xf numFmtId="0" fontId="17" fillId="3" borderId="1" xfId="0" applyFont="1" applyFill="1" applyBorder="1" applyAlignment="1">
      <alignment horizontal="center" vertical="top" shrinkToFit="1"/>
    </xf>
    <xf numFmtId="0" fontId="0" fillId="0" borderId="1" xfId="0" applyBorder="1" applyAlignment="1">
      <alignment vertical="top" shrinkToFit="1"/>
    </xf>
    <xf numFmtId="3" fontId="6" fillId="6" borderId="1" xfId="0" applyNumberFormat="1" applyFont="1" applyFill="1" applyBorder="1" applyAlignment="1" applyProtection="1">
      <alignment horizontal="left" shrinkToFit="1"/>
      <protection/>
    </xf>
    <xf numFmtId="0" fontId="0" fillId="6" borderId="1" xfId="0" applyFill="1" applyBorder="1" applyAlignment="1">
      <alignment shrinkToFit="1"/>
    </xf>
    <xf numFmtId="3" fontId="5" fillId="6" borderId="3" xfId="18" applyNumberFormat="1" applyFont="1" applyFill="1" applyBorder="1" applyAlignment="1" applyProtection="1">
      <alignment horizontal="left" shrinkToFit="1"/>
      <protection/>
    </xf>
    <xf numFmtId="0" fontId="0" fillId="6" borderId="3" xfId="0" applyFill="1" applyBorder="1" applyAlignment="1">
      <alignment shrinkToFit="1"/>
    </xf>
    <xf numFmtId="3" fontId="5" fillId="6" borderId="0" xfId="18" applyNumberFormat="1" applyFont="1" applyFill="1" applyBorder="1" applyAlignment="1" applyProtection="1">
      <alignment horizontal="left" shrinkToFit="1"/>
      <protection/>
    </xf>
    <xf numFmtId="0" fontId="0" fillId="6" borderId="0" xfId="0" applyFill="1" applyAlignment="1">
      <alignment shrinkToFit="1"/>
    </xf>
    <xf numFmtId="3" fontId="1" fillId="6" borderId="0" xfId="18" applyNumberFormat="1" applyFont="1" applyFill="1" applyBorder="1" applyAlignment="1" applyProtection="1">
      <alignment horizontal="left" shrinkToFit="1"/>
      <protection/>
    </xf>
    <xf numFmtId="3" fontId="5" fillId="6" borderId="0" xfId="0" applyNumberFormat="1" applyFont="1" applyFill="1" applyBorder="1" applyAlignment="1" applyProtection="1">
      <alignment horizontal="left" shrinkToFit="1"/>
      <protection/>
    </xf>
    <xf numFmtId="0" fontId="7" fillId="3" borderId="1" xfId="0" applyFont="1" applyFill="1" applyBorder="1" applyAlignment="1">
      <alignment horizontal="center" vertical="top" shrinkToFit="1"/>
    </xf>
    <xf numFmtId="3" fontId="8" fillId="3" borderId="1" xfId="0" applyNumberFormat="1" applyFont="1" applyFill="1" applyBorder="1" applyAlignment="1" applyProtection="1">
      <alignment horizontal="left" shrinkToFit="1"/>
      <protection/>
    </xf>
    <xf numFmtId="0" fontId="10" fillId="0" borderId="1" xfId="0" applyFont="1" applyBorder="1" applyAlignment="1">
      <alignment shrinkToFit="1"/>
    </xf>
    <xf numFmtId="3" fontId="10" fillId="3" borderId="3" xfId="18" applyNumberFormat="1" applyFont="1" applyFill="1" applyBorder="1" applyAlignment="1" applyProtection="1">
      <alignment horizontal="left" shrinkToFit="1"/>
      <protection/>
    </xf>
    <xf numFmtId="0" fontId="10" fillId="0" borderId="3" xfId="0" applyFont="1" applyBorder="1" applyAlignment="1">
      <alignment shrinkToFit="1"/>
    </xf>
    <xf numFmtId="3" fontId="9" fillId="3" borderId="0" xfId="18" applyNumberFormat="1" applyFont="1" applyFill="1" applyBorder="1" applyAlignment="1" applyProtection="1">
      <alignment horizontal="left" shrinkToFit="1"/>
      <protection/>
    </xf>
    <xf numFmtId="0" fontId="10" fillId="0" borderId="0" xfId="0" applyFont="1" applyAlignment="1">
      <alignment shrinkToFit="1"/>
    </xf>
    <xf numFmtId="3" fontId="10" fillId="3" borderId="0" xfId="18" applyNumberFormat="1" applyFont="1" applyFill="1" applyBorder="1" applyAlignment="1" applyProtection="1">
      <alignment horizontal="left" shrinkToFit="1"/>
      <protection/>
    </xf>
    <xf numFmtId="3" fontId="9" fillId="3" borderId="0" xfId="0" applyNumberFormat="1" applyFont="1" applyFill="1" applyBorder="1" applyAlignment="1" applyProtection="1">
      <alignment horizontal="left" shrinkToFit="1"/>
      <protection/>
    </xf>
    <xf numFmtId="0" fontId="19" fillId="0" borderId="1" xfId="0" applyFont="1" applyBorder="1" applyAlignment="1" applyProtection="1">
      <alignment horizontal="center" vertical="top"/>
      <protection/>
    </xf>
    <xf numFmtId="0" fontId="24" fillId="0" borderId="1" xfId="0" applyFont="1" applyBorder="1" applyAlignment="1" applyProtection="1">
      <alignment horizontal="center" vertical="top"/>
      <protection/>
    </xf>
    <xf numFmtId="0" fontId="19" fillId="0" borderId="1" xfId="0" applyFont="1" applyBorder="1" applyAlignment="1">
      <alignment horizontal="center" vertical="top" shrinkToFit="1"/>
    </xf>
    <xf numFmtId="0" fontId="23" fillId="0" borderId="1" xfId="0" applyFont="1" applyBorder="1" applyAlignment="1">
      <alignment horizontal="center" vertical="top" shrinkToFit="1"/>
    </xf>
    <xf numFmtId="0" fontId="6" fillId="8" borderId="1" xfId="0" applyNumberFormat="1" applyFont="1" applyFill="1" applyBorder="1" applyAlignment="1" applyProtection="1">
      <alignment horizontal="left"/>
      <protection/>
    </xf>
    <xf numFmtId="0" fontId="0" fillId="8" borderId="1" xfId="0" applyFill="1" applyBorder="1" applyAlignment="1">
      <alignment/>
    </xf>
    <xf numFmtId="0" fontId="5" fillId="8" borderId="0" xfId="0" applyNumberFormat="1" applyFont="1" applyFill="1" applyBorder="1" applyAlignment="1" applyProtection="1">
      <alignment horizontal="left"/>
      <protection/>
    </xf>
    <xf numFmtId="0" fontId="0" fillId="8" borderId="0" xfId="0" applyFill="1" applyAlignment="1">
      <alignment/>
    </xf>
    <xf numFmtId="0" fontId="5" fillId="8" borderId="0" xfId="18" applyNumberFormat="1" applyFont="1" applyFill="1" applyBorder="1" applyAlignment="1" applyProtection="1">
      <alignment horizontal="left"/>
      <protection/>
    </xf>
    <xf numFmtId="0" fontId="1" fillId="8" borderId="0" xfId="18" applyNumberFormat="1" applyFont="1" applyFill="1" applyBorder="1" applyAlignment="1" applyProtection="1">
      <alignment horizontal="left"/>
      <protection/>
    </xf>
    <xf numFmtId="3" fontId="5" fillId="9" borderId="3" xfId="18" applyNumberFormat="1" applyFont="1" applyFill="1" applyBorder="1" applyAlignment="1" applyProtection="1">
      <alignment horizontal="left" shrinkToFit="1"/>
      <protection/>
    </xf>
    <xf numFmtId="0" fontId="0" fillId="9" borderId="3" xfId="0" applyFill="1" applyBorder="1" applyAlignment="1">
      <alignment shrinkToFit="1"/>
    </xf>
    <xf numFmtId="3" fontId="5" fillId="9" borderId="0" xfId="18" applyNumberFormat="1" applyFont="1" applyFill="1" applyBorder="1" applyAlignment="1" applyProtection="1">
      <alignment horizontal="left" shrinkToFit="1"/>
      <protection/>
    </xf>
    <xf numFmtId="0" fontId="0" fillId="9" borderId="0" xfId="0" applyFill="1" applyAlignment="1">
      <alignment shrinkToFit="1"/>
    </xf>
    <xf numFmtId="3" fontId="1" fillId="9" borderId="0" xfId="18" applyNumberFormat="1" applyFont="1" applyFill="1" applyBorder="1" applyAlignment="1" applyProtection="1">
      <alignment horizontal="left" shrinkToFit="1"/>
      <protection/>
    </xf>
    <xf numFmtId="3" fontId="5" fillId="9" borderId="0" xfId="0" applyNumberFormat="1" applyFont="1" applyFill="1" applyBorder="1" applyAlignment="1" applyProtection="1">
      <alignment horizontal="left" shrinkToFit="1"/>
      <protection/>
    </xf>
    <xf numFmtId="3" fontId="6" fillId="9" borderId="1" xfId="0" applyNumberFormat="1" applyFont="1" applyFill="1" applyBorder="1" applyAlignment="1" applyProtection="1">
      <alignment horizontal="left" shrinkToFit="1"/>
      <protection/>
    </xf>
    <xf numFmtId="0" fontId="0" fillId="9" borderId="1" xfId="0" applyFill="1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9">
    <dxf>
      <font>
        <b/>
        <i val="0"/>
        <strike val="0"/>
        <color rgb="FF008000"/>
      </font>
      <border/>
    </dxf>
    <dxf>
      <font>
        <b/>
        <i val="0"/>
        <strike val="0"/>
        <color rgb="FFFF0000"/>
      </font>
      <border/>
    </dxf>
    <dxf>
      <font>
        <color rgb="FFFFFFFF"/>
      </font>
      <border/>
    </dxf>
    <dxf>
      <font>
        <color auto="1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FF"/>
      </font>
      <border/>
    </dxf>
    <dxf>
      <font>
        <color rgb="FFFF0000"/>
      </font>
      <border/>
    </dxf>
    <dxf>
      <font>
        <b/>
        <i val="0"/>
        <strike val="0"/>
        <color rgb="FF00FF00"/>
      </font>
      <fill>
        <patternFill>
          <bgColor rgb="FFFFFFFF"/>
        </patternFill>
      </fill>
      <border/>
    </dxf>
    <dxf>
      <font>
        <b/>
        <i val="0"/>
        <strike val="0"/>
        <color rgb="FF008000"/>
      </font>
      <fill>
        <patternFill>
          <bgColor rgb="FFFFFFFF"/>
        </patternFill>
      </fill>
      <border/>
    </dxf>
    <dxf>
      <font>
        <b/>
        <i val="0"/>
        <strike val="0"/>
        <color rgb="FF00FF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</xdr:row>
      <xdr:rowOff>190500</xdr:rowOff>
    </xdr:from>
    <xdr:to>
      <xdr:col>6</xdr:col>
      <xdr:colOff>228600</xdr:colOff>
      <xdr:row>4</xdr:row>
      <xdr:rowOff>19050</xdr:rowOff>
    </xdr:to>
    <xdr:grpSp>
      <xdr:nvGrpSpPr>
        <xdr:cNvPr id="1" name="Group 24"/>
        <xdr:cNvGrpSpPr>
          <a:grpSpLocks/>
        </xdr:cNvGrpSpPr>
      </xdr:nvGrpSpPr>
      <xdr:grpSpPr>
        <a:xfrm>
          <a:off x="2247900" y="1666875"/>
          <a:ext cx="1219200" cy="28575"/>
          <a:chOff x="265" y="152"/>
          <a:chExt cx="98" cy="0"/>
        </a:xfrm>
        <a:solidFill>
          <a:srgbClr val="FFFFFF"/>
        </a:solidFill>
      </xdr:grpSpPr>
      <xdr:sp>
        <xdr:nvSpPr>
          <xdr:cNvPr id="2" name="Line 25"/>
          <xdr:cNvSpPr>
            <a:spLocks/>
          </xdr:cNvSpPr>
        </xdr:nvSpPr>
        <xdr:spPr>
          <a:xfrm flipV="1">
            <a:off x="318" y="152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6"/>
          <xdr:cNvSpPr>
            <a:spLocks/>
          </xdr:cNvSpPr>
        </xdr:nvSpPr>
        <xdr:spPr>
          <a:xfrm flipH="1">
            <a:off x="265" y="152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47625</xdr:rowOff>
    </xdr:from>
    <xdr:to>
      <xdr:col>11</xdr:col>
      <xdr:colOff>723900</xdr:colOff>
      <xdr:row>0</xdr:row>
      <xdr:rowOff>981075</xdr:rowOff>
    </xdr:to>
    <xdr:grpSp>
      <xdr:nvGrpSpPr>
        <xdr:cNvPr id="4" name="Group 42"/>
        <xdr:cNvGrpSpPr>
          <a:grpSpLocks/>
        </xdr:cNvGrpSpPr>
      </xdr:nvGrpSpPr>
      <xdr:grpSpPr>
        <a:xfrm>
          <a:off x="38100" y="47625"/>
          <a:ext cx="6019800" cy="933450"/>
          <a:chOff x="4" y="5"/>
          <a:chExt cx="632" cy="98"/>
        </a:xfrm>
        <a:solidFill>
          <a:srgbClr val="FFFFFF"/>
        </a:solidFill>
      </xdr:grpSpPr>
      <xdr:grpSp>
        <xdr:nvGrpSpPr>
          <xdr:cNvPr id="5" name="Group 27"/>
          <xdr:cNvGrpSpPr>
            <a:grpSpLocks/>
          </xdr:cNvGrpSpPr>
        </xdr:nvGrpSpPr>
        <xdr:grpSpPr>
          <a:xfrm>
            <a:off x="156" y="31"/>
            <a:ext cx="320" cy="59"/>
            <a:chOff x="175" y="29"/>
            <a:chExt cx="321" cy="59"/>
          </a:xfrm>
          <a:solidFill>
            <a:srgbClr val="FFFFFF"/>
          </a:solidFill>
        </xdr:grpSpPr>
        <xdr:pic>
          <xdr:nvPicPr>
            <xdr:cNvPr id="6" name="Picture 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94" y="53"/>
              <a:ext cx="271" cy="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TextBox 10"/>
            <xdr:cNvSpPr txBox="1">
              <a:spLocks noChangeArrowheads="1"/>
            </xdr:cNvSpPr>
          </xdr:nvSpPr>
          <xdr:spPr>
            <a:xfrm>
              <a:off x="312" y="29"/>
              <a:ext cx="3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m</a:t>
              </a:r>
            </a:p>
          </xdr:txBody>
        </xdr:sp>
        <xdr:sp>
          <xdr:nvSpPr>
            <xdr:cNvPr id="8" name="TextBox 11"/>
            <xdr:cNvSpPr txBox="1">
              <a:spLocks noChangeArrowheads="1"/>
            </xdr:cNvSpPr>
          </xdr:nvSpPr>
          <xdr:spPr>
            <a:xfrm>
              <a:off x="266" y="29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dam</a:t>
              </a:r>
            </a:p>
          </xdr:txBody>
        </xdr:sp>
        <xdr:sp>
          <xdr:nvSpPr>
            <xdr:cNvPr id="9" name="TextBox 12"/>
            <xdr:cNvSpPr txBox="1">
              <a:spLocks noChangeArrowheads="1"/>
            </xdr:cNvSpPr>
          </xdr:nvSpPr>
          <xdr:spPr>
            <a:xfrm>
              <a:off x="219" y="29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hm</a:t>
              </a:r>
            </a:p>
          </xdr:txBody>
        </xdr:sp>
        <xdr:sp>
          <xdr:nvSpPr>
            <xdr:cNvPr id="10" name="TextBox 13"/>
            <xdr:cNvSpPr txBox="1">
              <a:spLocks noChangeArrowheads="1"/>
            </xdr:cNvSpPr>
          </xdr:nvSpPr>
          <xdr:spPr>
            <a:xfrm>
              <a:off x="175" y="29"/>
              <a:ext cx="3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km</a:t>
              </a:r>
            </a:p>
          </xdr:txBody>
        </xdr:sp>
        <xdr:sp>
          <xdr:nvSpPr>
            <xdr:cNvPr id="11" name="TextBox 14"/>
            <xdr:cNvSpPr txBox="1">
              <a:spLocks noChangeArrowheads="1"/>
            </xdr:cNvSpPr>
          </xdr:nvSpPr>
          <xdr:spPr>
            <a:xfrm>
              <a:off x="407" y="29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cm</a:t>
              </a:r>
            </a:p>
          </xdr:txBody>
        </xdr:sp>
        <xdr:sp>
          <xdr:nvSpPr>
            <xdr:cNvPr id="12" name="TextBox 15"/>
            <xdr:cNvSpPr txBox="1">
              <a:spLocks noChangeArrowheads="1"/>
            </xdr:cNvSpPr>
          </xdr:nvSpPr>
          <xdr:spPr>
            <a:xfrm>
              <a:off x="457" y="29"/>
              <a:ext cx="3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mm</a:t>
              </a:r>
            </a:p>
          </xdr:txBody>
        </xdr:sp>
        <xdr:sp>
          <xdr:nvSpPr>
            <xdr:cNvPr id="13" name="TextBox 16"/>
            <xdr:cNvSpPr txBox="1">
              <a:spLocks noChangeArrowheads="1"/>
            </xdr:cNvSpPr>
          </xdr:nvSpPr>
          <xdr:spPr>
            <a:xfrm>
              <a:off x="359" y="29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dm</a:t>
              </a:r>
            </a:p>
          </xdr:txBody>
        </xdr:sp>
        <xdr:grpSp>
          <xdr:nvGrpSpPr>
            <xdr:cNvPr id="14" name="Group 17"/>
            <xdr:cNvGrpSpPr>
              <a:grpSpLocks/>
            </xdr:cNvGrpSpPr>
          </xdr:nvGrpSpPr>
          <xdr:grpSpPr>
            <a:xfrm>
              <a:off x="195" y="69"/>
              <a:ext cx="274" cy="19"/>
              <a:chOff x="185" y="69"/>
              <a:chExt cx="307" cy="19"/>
            </a:xfrm>
            <a:solidFill>
              <a:srgbClr val="FFFFFF"/>
            </a:solidFill>
          </xdr:grpSpPr>
          <xdr:sp>
            <xdr:nvSpPr>
              <xdr:cNvPr id="15" name="TextBox 18"/>
              <xdr:cNvSpPr txBox="1">
                <a:spLocks noChangeArrowheads="1"/>
              </xdr:cNvSpPr>
            </xdr:nvSpPr>
            <xdr:spPr>
              <a:xfrm>
                <a:off x="343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</a:t>
                </a:r>
              </a:p>
            </xdr:txBody>
          </xdr:sp>
          <xdr:sp>
            <xdr:nvSpPr>
              <xdr:cNvPr id="16" name="TextBox 19"/>
              <xdr:cNvSpPr txBox="1">
                <a:spLocks noChangeArrowheads="1"/>
              </xdr:cNvSpPr>
            </xdr:nvSpPr>
            <xdr:spPr>
              <a:xfrm>
                <a:off x="290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</a:t>
                </a:r>
              </a:p>
            </xdr:txBody>
          </xdr:sp>
          <xdr:sp>
            <xdr:nvSpPr>
              <xdr:cNvPr id="17" name="TextBox 20"/>
              <xdr:cNvSpPr txBox="1">
                <a:spLocks noChangeArrowheads="1"/>
              </xdr:cNvSpPr>
            </xdr:nvSpPr>
            <xdr:spPr>
              <a:xfrm>
                <a:off x="238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</a:t>
                </a:r>
              </a:p>
            </xdr:txBody>
          </xdr:sp>
          <xdr:sp>
            <xdr:nvSpPr>
              <xdr:cNvPr id="18" name="TextBox 21"/>
              <xdr:cNvSpPr txBox="1">
                <a:spLocks noChangeArrowheads="1"/>
              </xdr:cNvSpPr>
            </xdr:nvSpPr>
            <xdr:spPr>
              <a:xfrm>
                <a:off x="185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</a:t>
                </a:r>
              </a:p>
            </xdr:txBody>
          </xdr:sp>
          <xdr:sp>
            <xdr:nvSpPr>
              <xdr:cNvPr id="19" name="TextBox 22"/>
              <xdr:cNvSpPr txBox="1">
                <a:spLocks noChangeArrowheads="1"/>
              </xdr:cNvSpPr>
            </xdr:nvSpPr>
            <xdr:spPr>
              <a:xfrm>
                <a:off x="448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</a:t>
                </a:r>
              </a:p>
            </xdr:txBody>
          </xdr:sp>
          <xdr:sp>
            <xdr:nvSpPr>
              <xdr:cNvPr id="20" name="TextBox 23"/>
              <xdr:cNvSpPr txBox="1">
                <a:spLocks noChangeArrowheads="1"/>
              </xdr:cNvSpPr>
            </xdr:nvSpPr>
            <xdr:spPr>
              <a:xfrm>
                <a:off x="395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</a:t>
                </a:r>
              </a:p>
            </xdr:txBody>
          </xdr:sp>
        </xdr:grpSp>
      </xdr:grpSp>
      <xdr:grpSp>
        <xdr:nvGrpSpPr>
          <xdr:cNvPr id="21" name="Group 41"/>
          <xdr:cNvGrpSpPr>
            <a:grpSpLocks/>
          </xdr:cNvGrpSpPr>
        </xdr:nvGrpSpPr>
        <xdr:grpSpPr>
          <a:xfrm>
            <a:off x="4" y="5"/>
            <a:ext cx="632" cy="98"/>
            <a:chOff x="4" y="5"/>
            <a:chExt cx="632" cy="98"/>
          </a:xfrm>
          <a:solidFill>
            <a:srgbClr val="FFFFFF"/>
          </a:solidFill>
        </xdr:grpSpPr>
        <xdr:grpSp>
          <xdr:nvGrpSpPr>
            <xdr:cNvPr id="22" name="Group 35"/>
            <xdr:cNvGrpSpPr>
              <a:grpSpLocks/>
            </xdr:cNvGrpSpPr>
          </xdr:nvGrpSpPr>
          <xdr:grpSpPr>
            <a:xfrm>
              <a:off x="500" y="5"/>
              <a:ext cx="136" cy="98"/>
              <a:chOff x="500" y="4"/>
              <a:chExt cx="136" cy="98"/>
            </a:xfrm>
            <a:solidFill>
              <a:srgbClr val="FFFFFF"/>
            </a:solidFill>
          </xdr:grpSpPr>
          <xdr:sp>
            <xdr:nvSpPr>
              <xdr:cNvPr id="23" name="AutoShape 36"/>
              <xdr:cNvSpPr>
                <a:spLocks noChangeAspect="1"/>
              </xdr:cNvSpPr>
            </xdr:nvSpPr>
            <xdr:spPr>
              <a:xfrm flipH="1">
                <a:off x="500" y="4"/>
                <a:ext cx="136" cy="98"/>
              </a:xfrm>
              <a:prstGeom prst="leftArrow">
                <a:avLst>
                  <a:gd name="adj1" fmla="val -25328"/>
                  <a:gd name="adj2" fmla="val -28574"/>
                </a:avLst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TextBox 37"/>
              <xdr:cNvSpPr txBox="1">
                <a:spLocks noChangeArrowheads="1"/>
              </xdr:cNvSpPr>
            </xdr:nvSpPr>
            <xdr:spPr>
              <a:xfrm flipH="1">
                <a:off x="505" y="28"/>
                <a:ext cx="116" cy="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x10
komma naar rechts
nullen erbij</a:t>
                </a:r>
              </a:p>
            </xdr:txBody>
          </xdr:sp>
        </xdr:grpSp>
        <xdr:grpSp>
          <xdr:nvGrpSpPr>
            <xdr:cNvPr id="25" name="Group 38"/>
            <xdr:cNvGrpSpPr>
              <a:grpSpLocks/>
            </xdr:cNvGrpSpPr>
          </xdr:nvGrpSpPr>
          <xdr:grpSpPr>
            <a:xfrm>
              <a:off x="4" y="5"/>
              <a:ext cx="136" cy="98"/>
              <a:chOff x="4" y="4"/>
              <a:chExt cx="136" cy="98"/>
            </a:xfrm>
            <a:solidFill>
              <a:srgbClr val="FFFFFF"/>
            </a:solidFill>
          </xdr:grpSpPr>
          <xdr:sp>
            <xdr:nvSpPr>
              <xdr:cNvPr id="26" name="AutoShape 39"/>
              <xdr:cNvSpPr>
                <a:spLocks noChangeAspect="1"/>
              </xdr:cNvSpPr>
            </xdr:nvSpPr>
            <xdr:spPr>
              <a:xfrm>
                <a:off x="4" y="4"/>
                <a:ext cx="136" cy="98"/>
              </a:xfrm>
              <a:prstGeom prst="leftArrow">
                <a:avLst>
                  <a:gd name="adj1" fmla="val -25328"/>
                  <a:gd name="adj2" fmla="val -28574"/>
                </a:avLst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TextBox 40"/>
              <xdr:cNvSpPr txBox="1">
                <a:spLocks noChangeArrowheads="1"/>
              </xdr:cNvSpPr>
            </xdr:nvSpPr>
            <xdr:spPr>
              <a:xfrm>
                <a:off x="30" y="28"/>
                <a:ext cx="106" cy="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:10
komma naar links
nullen eraf</a:t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</xdr:row>
      <xdr:rowOff>190500</xdr:rowOff>
    </xdr:from>
    <xdr:to>
      <xdr:col>6</xdr:col>
      <xdr:colOff>228600</xdr:colOff>
      <xdr:row>4</xdr:row>
      <xdr:rowOff>19050</xdr:rowOff>
    </xdr:to>
    <xdr:grpSp>
      <xdr:nvGrpSpPr>
        <xdr:cNvPr id="1" name="Group 21"/>
        <xdr:cNvGrpSpPr>
          <a:grpSpLocks/>
        </xdr:cNvGrpSpPr>
      </xdr:nvGrpSpPr>
      <xdr:grpSpPr>
        <a:xfrm>
          <a:off x="2247900" y="1571625"/>
          <a:ext cx="1219200" cy="28575"/>
          <a:chOff x="265" y="152"/>
          <a:chExt cx="98" cy="0"/>
        </a:xfrm>
        <a:solidFill>
          <a:srgbClr val="FFFFFF"/>
        </a:solidFill>
      </xdr:grpSpPr>
      <xdr:sp>
        <xdr:nvSpPr>
          <xdr:cNvPr id="2" name="Line 22"/>
          <xdr:cNvSpPr>
            <a:spLocks/>
          </xdr:cNvSpPr>
        </xdr:nvSpPr>
        <xdr:spPr>
          <a:xfrm flipV="1">
            <a:off x="318" y="152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3"/>
          <xdr:cNvSpPr>
            <a:spLocks/>
          </xdr:cNvSpPr>
        </xdr:nvSpPr>
        <xdr:spPr>
          <a:xfrm flipH="1">
            <a:off x="265" y="152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47625</xdr:rowOff>
    </xdr:from>
    <xdr:to>
      <xdr:col>11</xdr:col>
      <xdr:colOff>723900</xdr:colOff>
      <xdr:row>0</xdr:row>
      <xdr:rowOff>981075</xdr:rowOff>
    </xdr:to>
    <xdr:grpSp>
      <xdr:nvGrpSpPr>
        <xdr:cNvPr id="4" name="Group 39"/>
        <xdr:cNvGrpSpPr>
          <a:grpSpLocks/>
        </xdr:cNvGrpSpPr>
      </xdr:nvGrpSpPr>
      <xdr:grpSpPr>
        <a:xfrm>
          <a:off x="38100" y="47625"/>
          <a:ext cx="6019800" cy="933450"/>
          <a:chOff x="4" y="5"/>
          <a:chExt cx="632" cy="98"/>
        </a:xfrm>
        <a:solidFill>
          <a:srgbClr val="FFFFFF"/>
        </a:solidFill>
      </xdr:grpSpPr>
      <xdr:grpSp>
        <xdr:nvGrpSpPr>
          <xdr:cNvPr id="5" name="Group 4"/>
          <xdr:cNvGrpSpPr>
            <a:grpSpLocks/>
          </xdr:cNvGrpSpPr>
        </xdr:nvGrpSpPr>
        <xdr:grpSpPr>
          <a:xfrm>
            <a:off x="152" y="28"/>
            <a:ext cx="338" cy="59"/>
            <a:chOff x="163" y="29"/>
            <a:chExt cx="360" cy="59"/>
          </a:xfrm>
          <a:solidFill>
            <a:srgbClr val="FFFFFF"/>
          </a:solidFill>
        </xdr:grpSpPr>
        <xdr:pic>
          <xdr:nvPicPr>
            <xdr:cNvPr id="6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84" y="53"/>
              <a:ext cx="303" cy="16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7" name="Group 6"/>
            <xdr:cNvGrpSpPr>
              <a:grpSpLocks/>
            </xdr:cNvGrpSpPr>
          </xdr:nvGrpSpPr>
          <xdr:grpSpPr>
            <a:xfrm>
              <a:off x="163" y="29"/>
              <a:ext cx="360" cy="19"/>
              <a:chOff x="163" y="29"/>
              <a:chExt cx="360" cy="19"/>
            </a:xfrm>
            <a:solidFill>
              <a:srgbClr val="FFFFFF"/>
            </a:solidFill>
          </xdr:grpSpPr>
          <xdr:sp>
            <xdr:nvSpPr>
              <xdr:cNvPr id="8" name="TextBox 7"/>
              <xdr:cNvSpPr txBox="1">
                <a:spLocks noChangeArrowheads="1"/>
              </xdr:cNvSpPr>
            </xdr:nvSpPr>
            <xdr:spPr>
              <a:xfrm>
                <a:off x="316" y="29"/>
                <a:ext cx="45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m²</a:t>
                </a:r>
              </a:p>
            </xdr:txBody>
          </xdr:sp>
          <xdr:sp>
            <xdr:nvSpPr>
              <xdr:cNvPr id="9" name="TextBox 8"/>
              <xdr:cNvSpPr txBox="1">
                <a:spLocks noChangeArrowheads="1"/>
              </xdr:cNvSpPr>
            </xdr:nvSpPr>
            <xdr:spPr>
              <a:xfrm>
                <a:off x="265" y="29"/>
                <a:ext cx="4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dam²</a:t>
                </a:r>
              </a:p>
            </xdr:txBody>
          </xdr:sp>
          <xdr:sp>
            <xdr:nvSpPr>
              <xdr:cNvPr id="10" name="TextBox 9"/>
              <xdr:cNvSpPr txBox="1">
                <a:spLocks noChangeArrowheads="1"/>
              </xdr:cNvSpPr>
            </xdr:nvSpPr>
            <xdr:spPr>
              <a:xfrm>
                <a:off x="212" y="29"/>
                <a:ext cx="46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hm²</a:t>
                </a:r>
              </a:p>
            </xdr:txBody>
          </xdr:sp>
          <xdr:sp>
            <xdr:nvSpPr>
              <xdr:cNvPr id="11" name="TextBox 10"/>
              <xdr:cNvSpPr txBox="1">
                <a:spLocks noChangeArrowheads="1"/>
              </xdr:cNvSpPr>
            </xdr:nvSpPr>
            <xdr:spPr>
              <a:xfrm>
                <a:off x="163" y="29"/>
                <a:ext cx="45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km²</a:t>
                </a:r>
              </a:p>
            </xdr:txBody>
          </xdr:sp>
          <xdr:sp>
            <xdr:nvSpPr>
              <xdr:cNvPr id="12" name="TextBox 11"/>
              <xdr:cNvSpPr txBox="1">
                <a:spLocks noChangeArrowheads="1"/>
              </xdr:cNvSpPr>
            </xdr:nvSpPr>
            <xdr:spPr>
              <a:xfrm>
                <a:off x="423" y="29"/>
                <a:ext cx="45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cm²</a:t>
                </a:r>
              </a:p>
            </xdr:txBody>
          </xdr:sp>
          <xdr:sp>
            <xdr:nvSpPr>
              <xdr:cNvPr id="13" name="TextBox 12"/>
              <xdr:cNvSpPr txBox="1">
                <a:spLocks noChangeArrowheads="1"/>
              </xdr:cNvSpPr>
            </xdr:nvSpPr>
            <xdr:spPr>
              <a:xfrm>
                <a:off x="478" y="29"/>
                <a:ext cx="45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mm²</a:t>
                </a:r>
              </a:p>
            </xdr:txBody>
          </xdr:sp>
          <xdr:sp>
            <xdr:nvSpPr>
              <xdr:cNvPr id="14" name="TextBox 13"/>
              <xdr:cNvSpPr txBox="1">
                <a:spLocks noChangeArrowheads="1"/>
              </xdr:cNvSpPr>
            </xdr:nvSpPr>
            <xdr:spPr>
              <a:xfrm>
                <a:off x="369" y="29"/>
                <a:ext cx="45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dm²</a:t>
                </a:r>
              </a:p>
            </xdr:txBody>
          </xdr:sp>
        </xdr:grpSp>
        <xdr:grpSp>
          <xdr:nvGrpSpPr>
            <xdr:cNvPr id="15" name="Group 14"/>
            <xdr:cNvGrpSpPr>
              <a:grpSpLocks/>
            </xdr:cNvGrpSpPr>
          </xdr:nvGrpSpPr>
          <xdr:grpSpPr>
            <a:xfrm>
              <a:off x="185" y="69"/>
              <a:ext cx="307" cy="19"/>
              <a:chOff x="168" y="74"/>
              <a:chExt cx="325" cy="19"/>
            </a:xfrm>
            <a:solidFill>
              <a:srgbClr val="FFFFFF"/>
            </a:solidFill>
          </xdr:grpSpPr>
          <xdr:sp>
            <xdr:nvSpPr>
              <xdr:cNvPr id="16" name="TextBox 15"/>
              <xdr:cNvSpPr txBox="1">
                <a:spLocks noChangeArrowheads="1"/>
              </xdr:cNvSpPr>
            </xdr:nvSpPr>
            <xdr:spPr>
              <a:xfrm>
                <a:off x="335" y="74"/>
                <a:ext cx="47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</a:t>
                </a:r>
              </a:p>
            </xdr:txBody>
          </xdr:sp>
          <xdr:sp>
            <xdr:nvSpPr>
              <xdr:cNvPr id="17" name="TextBox 16"/>
              <xdr:cNvSpPr txBox="1">
                <a:spLocks noChangeArrowheads="1"/>
              </xdr:cNvSpPr>
            </xdr:nvSpPr>
            <xdr:spPr>
              <a:xfrm>
                <a:off x="279" y="74"/>
                <a:ext cx="47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</a:t>
                </a:r>
              </a:p>
            </xdr:txBody>
          </xdr:sp>
          <xdr:sp>
            <xdr:nvSpPr>
              <xdr:cNvPr id="18" name="TextBox 17"/>
              <xdr:cNvSpPr txBox="1">
                <a:spLocks noChangeArrowheads="1"/>
              </xdr:cNvSpPr>
            </xdr:nvSpPr>
            <xdr:spPr>
              <a:xfrm>
                <a:off x="224" y="74"/>
                <a:ext cx="47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</a:t>
                </a:r>
              </a:p>
            </xdr:txBody>
          </xdr:sp>
          <xdr:sp>
            <xdr:nvSpPr>
              <xdr:cNvPr id="19" name="TextBox 18"/>
              <xdr:cNvSpPr txBox="1">
                <a:spLocks noChangeArrowheads="1"/>
              </xdr:cNvSpPr>
            </xdr:nvSpPr>
            <xdr:spPr>
              <a:xfrm>
                <a:off x="168" y="74"/>
                <a:ext cx="47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</a:t>
                </a:r>
              </a:p>
            </xdr:txBody>
          </xdr:sp>
          <xdr:sp>
            <xdr:nvSpPr>
              <xdr:cNvPr id="20" name="TextBox 19"/>
              <xdr:cNvSpPr txBox="1">
                <a:spLocks noChangeArrowheads="1"/>
              </xdr:cNvSpPr>
            </xdr:nvSpPr>
            <xdr:spPr>
              <a:xfrm>
                <a:off x="446" y="74"/>
                <a:ext cx="47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00</a:t>
                </a:r>
              </a:p>
            </xdr:txBody>
          </xdr:sp>
          <xdr:sp>
            <xdr:nvSpPr>
              <xdr:cNvPr id="21" name="TextBox 20"/>
              <xdr:cNvSpPr txBox="1">
                <a:spLocks noChangeArrowheads="1"/>
              </xdr:cNvSpPr>
            </xdr:nvSpPr>
            <xdr:spPr>
              <a:xfrm>
                <a:off x="390" y="74"/>
                <a:ext cx="47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</a:t>
                </a:r>
              </a:p>
            </xdr:txBody>
          </xdr:sp>
        </xdr:grpSp>
      </xdr:grpSp>
      <xdr:grpSp>
        <xdr:nvGrpSpPr>
          <xdr:cNvPr id="22" name="Group 38"/>
          <xdr:cNvGrpSpPr>
            <a:grpSpLocks/>
          </xdr:cNvGrpSpPr>
        </xdr:nvGrpSpPr>
        <xdr:grpSpPr>
          <a:xfrm>
            <a:off x="4" y="5"/>
            <a:ext cx="632" cy="98"/>
            <a:chOff x="4" y="218"/>
            <a:chExt cx="632" cy="98"/>
          </a:xfrm>
          <a:solidFill>
            <a:srgbClr val="FFFFFF"/>
          </a:solidFill>
        </xdr:grpSpPr>
        <xdr:grpSp>
          <xdr:nvGrpSpPr>
            <xdr:cNvPr id="23" name="Group 32"/>
            <xdr:cNvGrpSpPr>
              <a:grpSpLocks/>
            </xdr:cNvGrpSpPr>
          </xdr:nvGrpSpPr>
          <xdr:grpSpPr>
            <a:xfrm>
              <a:off x="500" y="218"/>
              <a:ext cx="136" cy="98"/>
              <a:chOff x="500" y="4"/>
              <a:chExt cx="136" cy="98"/>
            </a:xfrm>
            <a:solidFill>
              <a:srgbClr val="FFFFFF"/>
            </a:solidFill>
          </xdr:grpSpPr>
          <xdr:sp>
            <xdr:nvSpPr>
              <xdr:cNvPr id="24" name="AutoShape 33"/>
              <xdr:cNvSpPr>
                <a:spLocks noChangeAspect="1"/>
              </xdr:cNvSpPr>
            </xdr:nvSpPr>
            <xdr:spPr>
              <a:xfrm flipH="1">
                <a:off x="500" y="4"/>
                <a:ext cx="136" cy="98"/>
              </a:xfrm>
              <a:prstGeom prst="leftArrow">
                <a:avLst>
                  <a:gd name="adj1" fmla="val -25328"/>
                  <a:gd name="adj2" fmla="val -28574"/>
                </a:avLst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TextBox 34"/>
              <xdr:cNvSpPr txBox="1">
                <a:spLocks noChangeArrowheads="1"/>
              </xdr:cNvSpPr>
            </xdr:nvSpPr>
            <xdr:spPr>
              <a:xfrm flipH="1">
                <a:off x="505" y="28"/>
                <a:ext cx="116" cy="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x100
komma naar rechts
nullen erbij</a:t>
                </a:r>
              </a:p>
            </xdr:txBody>
          </xdr:sp>
        </xdr:grpSp>
        <xdr:grpSp>
          <xdr:nvGrpSpPr>
            <xdr:cNvPr id="26" name="Group 35"/>
            <xdr:cNvGrpSpPr>
              <a:grpSpLocks/>
            </xdr:cNvGrpSpPr>
          </xdr:nvGrpSpPr>
          <xdr:grpSpPr>
            <a:xfrm>
              <a:off x="4" y="218"/>
              <a:ext cx="136" cy="98"/>
              <a:chOff x="4" y="4"/>
              <a:chExt cx="136" cy="98"/>
            </a:xfrm>
            <a:solidFill>
              <a:srgbClr val="FFFFFF"/>
            </a:solidFill>
          </xdr:grpSpPr>
          <xdr:sp>
            <xdr:nvSpPr>
              <xdr:cNvPr id="27" name="AutoShape 36"/>
              <xdr:cNvSpPr>
                <a:spLocks noChangeAspect="1"/>
              </xdr:cNvSpPr>
            </xdr:nvSpPr>
            <xdr:spPr>
              <a:xfrm>
                <a:off x="4" y="4"/>
                <a:ext cx="136" cy="98"/>
              </a:xfrm>
              <a:prstGeom prst="leftArrow">
                <a:avLst>
                  <a:gd name="adj1" fmla="val -25328"/>
                  <a:gd name="adj2" fmla="val -28574"/>
                </a:avLst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TextBox 37"/>
              <xdr:cNvSpPr txBox="1">
                <a:spLocks noChangeArrowheads="1"/>
              </xdr:cNvSpPr>
            </xdr:nvSpPr>
            <xdr:spPr>
              <a:xfrm>
                <a:off x="30" y="28"/>
                <a:ext cx="106" cy="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:100
komma naar links
nullen eraf</a:t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</xdr:row>
      <xdr:rowOff>190500</xdr:rowOff>
    </xdr:from>
    <xdr:to>
      <xdr:col>6</xdr:col>
      <xdr:colOff>228600</xdr:colOff>
      <xdr:row>4</xdr:row>
      <xdr:rowOff>19050</xdr:rowOff>
    </xdr:to>
    <xdr:grpSp>
      <xdr:nvGrpSpPr>
        <xdr:cNvPr id="1" name="Group 21"/>
        <xdr:cNvGrpSpPr>
          <a:grpSpLocks/>
        </xdr:cNvGrpSpPr>
      </xdr:nvGrpSpPr>
      <xdr:grpSpPr>
        <a:xfrm>
          <a:off x="2247900" y="1590675"/>
          <a:ext cx="1219200" cy="28575"/>
          <a:chOff x="265" y="152"/>
          <a:chExt cx="98" cy="0"/>
        </a:xfrm>
        <a:solidFill>
          <a:srgbClr val="FFFFFF"/>
        </a:solidFill>
      </xdr:grpSpPr>
      <xdr:sp>
        <xdr:nvSpPr>
          <xdr:cNvPr id="2" name="Line 22"/>
          <xdr:cNvSpPr>
            <a:spLocks/>
          </xdr:cNvSpPr>
        </xdr:nvSpPr>
        <xdr:spPr>
          <a:xfrm flipV="1">
            <a:off x="318" y="152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3"/>
          <xdr:cNvSpPr>
            <a:spLocks/>
          </xdr:cNvSpPr>
        </xdr:nvSpPr>
        <xdr:spPr>
          <a:xfrm flipH="1">
            <a:off x="265" y="152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47625</xdr:rowOff>
    </xdr:from>
    <xdr:to>
      <xdr:col>11</xdr:col>
      <xdr:colOff>723900</xdr:colOff>
      <xdr:row>0</xdr:row>
      <xdr:rowOff>981075</xdr:rowOff>
    </xdr:to>
    <xdr:grpSp>
      <xdr:nvGrpSpPr>
        <xdr:cNvPr id="4" name="Group 78"/>
        <xdr:cNvGrpSpPr>
          <a:grpSpLocks/>
        </xdr:cNvGrpSpPr>
      </xdr:nvGrpSpPr>
      <xdr:grpSpPr>
        <a:xfrm>
          <a:off x="38100" y="47625"/>
          <a:ext cx="6019800" cy="933450"/>
          <a:chOff x="4" y="5"/>
          <a:chExt cx="632" cy="98"/>
        </a:xfrm>
        <a:solidFill>
          <a:srgbClr val="FFFFFF"/>
        </a:solidFill>
      </xdr:grpSpPr>
      <xdr:grpSp>
        <xdr:nvGrpSpPr>
          <xdr:cNvPr id="5" name="Group 70"/>
          <xdr:cNvGrpSpPr>
            <a:grpSpLocks/>
          </xdr:cNvGrpSpPr>
        </xdr:nvGrpSpPr>
        <xdr:grpSpPr>
          <a:xfrm>
            <a:off x="146" y="29"/>
            <a:ext cx="347" cy="66"/>
            <a:chOff x="146" y="29"/>
            <a:chExt cx="347" cy="66"/>
          </a:xfrm>
          <a:solidFill>
            <a:srgbClr val="FFFFFF"/>
          </a:solidFill>
        </xdr:grpSpPr>
        <xdr:pic>
          <xdr:nvPicPr>
            <xdr:cNvPr id="6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6" y="60"/>
              <a:ext cx="292" cy="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298" y="29"/>
              <a:ext cx="32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m³
</a:t>
              </a:r>
              <a:r>
                <a:rPr lang="en-US" cap="none" sz="6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(kuub)</a:t>
              </a:r>
            </a:p>
          </xdr:txBody>
        </xdr:sp>
        <xdr:sp>
          <xdr:nvSpPr>
            <xdr:cNvPr id="8" name="TextBox 8"/>
            <xdr:cNvSpPr txBox="1">
              <a:spLocks noChangeArrowheads="1"/>
            </xdr:cNvSpPr>
          </xdr:nvSpPr>
          <xdr:spPr>
            <a:xfrm>
              <a:off x="244" y="36"/>
              <a:ext cx="4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dam³</a:t>
              </a:r>
            </a:p>
          </xdr:txBody>
        </xdr:sp>
        <xdr:sp>
          <xdr:nvSpPr>
            <xdr:cNvPr id="9" name="TextBox 9"/>
            <xdr:cNvSpPr txBox="1">
              <a:spLocks noChangeArrowheads="1"/>
            </xdr:cNvSpPr>
          </xdr:nvSpPr>
          <xdr:spPr>
            <a:xfrm>
              <a:off x="193" y="36"/>
              <a:ext cx="4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hm³</a:t>
              </a:r>
            </a:p>
          </xdr:txBody>
        </xdr:sp>
        <xdr:sp>
          <xdr:nvSpPr>
            <xdr:cNvPr id="10" name="TextBox 10"/>
            <xdr:cNvSpPr txBox="1">
              <a:spLocks noChangeArrowheads="1"/>
            </xdr:cNvSpPr>
          </xdr:nvSpPr>
          <xdr:spPr>
            <a:xfrm>
              <a:off x="146" y="36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km³</a:t>
              </a:r>
            </a:p>
          </xdr:txBody>
        </xdr:sp>
        <xdr:sp>
          <xdr:nvSpPr>
            <xdr:cNvPr id="11" name="TextBox 11"/>
            <xdr:cNvSpPr txBox="1">
              <a:spLocks noChangeArrowheads="1"/>
            </xdr:cNvSpPr>
          </xdr:nvSpPr>
          <xdr:spPr>
            <a:xfrm>
              <a:off x="397" y="36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cm³</a:t>
              </a:r>
            </a:p>
          </xdr:txBody>
        </xdr:sp>
        <xdr:sp>
          <xdr:nvSpPr>
            <xdr:cNvPr id="12" name="TextBox 12"/>
            <xdr:cNvSpPr txBox="1">
              <a:spLocks noChangeArrowheads="1"/>
            </xdr:cNvSpPr>
          </xdr:nvSpPr>
          <xdr:spPr>
            <a:xfrm>
              <a:off x="450" y="36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mm³</a:t>
              </a:r>
            </a:p>
          </xdr:txBody>
        </xdr:sp>
        <xdr:sp>
          <xdr:nvSpPr>
            <xdr:cNvPr id="13" name="TextBox 13"/>
            <xdr:cNvSpPr txBox="1">
              <a:spLocks noChangeArrowheads="1"/>
            </xdr:cNvSpPr>
          </xdr:nvSpPr>
          <xdr:spPr>
            <a:xfrm>
              <a:off x="345" y="36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dm³</a:t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>
              <a:off x="167" y="76"/>
              <a:ext cx="296" cy="19"/>
              <a:chOff x="185" y="69"/>
              <a:chExt cx="307" cy="19"/>
            </a:xfrm>
            <a:solidFill>
              <a:srgbClr val="FFFFFF"/>
            </a:solidFill>
          </xdr:grpSpPr>
          <xdr:sp>
            <xdr:nvSpPr>
              <xdr:cNvPr id="15" name="TextBox 15"/>
              <xdr:cNvSpPr txBox="1">
                <a:spLocks noChangeArrowheads="1"/>
              </xdr:cNvSpPr>
            </xdr:nvSpPr>
            <xdr:spPr>
              <a:xfrm>
                <a:off x="343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16" name="TextBox 16"/>
              <xdr:cNvSpPr txBox="1">
                <a:spLocks noChangeArrowheads="1"/>
              </xdr:cNvSpPr>
            </xdr:nvSpPr>
            <xdr:spPr>
              <a:xfrm>
                <a:off x="290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17" name="TextBox 17"/>
              <xdr:cNvSpPr txBox="1">
                <a:spLocks noChangeArrowheads="1"/>
              </xdr:cNvSpPr>
            </xdr:nvSpPr>
            <xdr:spPr>
              <a:xfrm>
                <a:off x="238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18" name="TextBox 18"/>
              <xdr:cNvSpPr txBox="1">
                <a:spLocks noChangeArrowheads="1"/>
              </xdr:cNvSpPr>
            </xdr:nvSpPr>
            <xdr:spPr>
              <a:xfrm>
                <a:off x="185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19" name="TextBox 19"/>
              <xdr:cNvSpPr txBox="1">
                <a:spLocks noChangeArrowheads="1"/>
              </xdr:cNvSpPr>
            </xdr:nvSpPr>
            <xdr:spPr>
              <a:xfrm>
                <a:off x="448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20" name="TextBox 20"/>
              <xdr:cNvSpPr txBox="1">
                <a:spLocks noChangeArrowheads="1"/>
              </xdr:cNvSpPr>
            </xdr:nvSpPr>
            <xdr:spPr>
              <a:xfrm>
                <a:off x="395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</xdr:grpSp>
      </xdr:grpSp>
      <xdr:grpSp>
        <xdr:nvGrpSpPr>
          <xdr:cNvPr id="21" name="Group 77"/>
          <xdr:cNvGrpSpPr>
            <a:grpSpLocks/>
          </xdr:cNvGrpSpPr>
        </xdr:nvGrpSpPr>
        <xdr:grpSpPr>
          <a:xfrm>
            <a:off x="4" y="5"/>
            <a:ext cx="632" cy="98"/>
            <a:chOff x="4" y="215"/>
            <a:chExt cx="632" cy="98"/>
          </a:xfrm>
          <a:solidFill>
            <a:srgbClr val="FFFFFF"/>
          </a:solidFill>
        </xdr:grpSpPr>
        <xdr:grpSp>
          <xdr:nvGrpSpPr>
            <xdr:cNvPr id="22" name="Group 71"/>
            <xdr:cNvGrpSpPr>
              <a:grpSpLocks/>
            </xdr:cNvGrpSpPr>
          </xdr:nvGrpSpPr>
          <xdr:grpSpPr>
            <a:xfrm>
              <a:off x="500" y="215"/>
              <a:ext cx="136" cy="98"/>
              <a:chOff x="500" y="4"/>
              <a:chExt cx="136" cy="98"/>
            </a:xfrm>
            <a:solidFill>
              <a:srgbClr val="FFFFFF"/>
            </a:solidFill>
          </xdr:grpSpPr>
          <xdr:sp>
            <xdr:nvSpPr>
              <xdr:cNvPr id="23" name="AutoShape 72"/>
              <xdr:cNvSpPr>
                <a:spLocks noChangeAspect="1"/>
              </xdr:cNvSpPr>
            </xdr:nvSpPr>
            <xdr:spPr>
              <a:xfrm flipH="1">
                <a:off x="500" y="4"/>
                <a:ext cx="136" cy="98"/>
              </a:xfrm>
              <a:prstGeom prst="leftArrow">
                <a:avLst>
                  <a:gd name="adj1" fmla="val -25328"/>
                  <a:gd name="adj2" fmla="val -28574"/>
                </a:avLst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TextBox 73"/>
              <xdr:cNvSpPr txBox="1">
                <a:spLocks noChangeArrowheads="1"/>
              </xdr:cNvSpPr>
            </xdr:nvSpPr>
            <xdr:spPr>
              <a:xfrm flipH="1">
                <a:off x="505" y="28"/>
                <a:ext cx="116" cy="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x1000
komma naar rechts
nullen erbij</a:t>
                </a:r>
              </a:p>
            </xdr:txBody>
          </xdr:sp>
        </xdr:grpSp>
        <xdr:grpSp>
          <xdr:nvGrpSpPr>
            <xdr:cNvPr id="25" name="Group 74"/>
            <xdr:cNvGrpSpPr>
              <a:grpSpLocks/>
            </xdr:cNvGrpSpPr>
          </xdr:nvGrpSpPr>
          <xdr:grpSpPr>
            <a:xfrm>
              <a:off x="4" y="215"/>
              <a:ext cx="136" cy="98"/>
              <a:chOff x="4" y="4"/>
              <a:chExt cx="136" cy="98"/>
            </a:xfrm>
            <a:solidFill>
              <a:srgbClr val="FFFFFF"/>
            </a:solidFill>
          </xdr:grpSpPr>
          <xdr:sp>
            <xdr:nvSpPr>
              <xdr:cNvPr id="26" name="AutoShape 75"/>
              <xdr:cNvSpPr>
                <a:spLocks noChangeAspect="1"/>
              </xdr:cNvSpPr>
            </xdr:nvSpPr>
            <xdr:spPr>
              <a:xfrm>
                <a:off x="4" y="4"/>
                <a:ext cx="136" cy="98"/>
              </a:xfrm>
              <a:prstGeom prst="leftArrow">
                <a:avLst>
                  <a:gd name="adj1" fmla="val -25328"/>
                  <a:gd name="adj2" fmla="val -28574"/>
                </a:avLst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TextBox 76"/>
              <xdr:cNvSpPr txBox="1">
                <a:spLocks noChangeArrowheads="1"/>
              </xdr:cNvSpPr>
            </xdr:nvSpPr>
            <xdr:spPr>
              <a:xfrm>
                <a:off x="30" y="28"/>
                <a:ext cx="106" cy="52"/>
              </a:xfrm>
              <a:prstGeom prst="rect">
                <a:avLst/>
              </a:prstGeom>
              <a:solidFill>
                <a:srgbClr val="00FFFF"/>
              </a:solidFill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:1000
komma naar links
nullen eraf</a:t>
                </a:r>
              </a:p>
            </xdr:txBody>
          </xdr: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228600</xdr:rowOff>
    </xdr:from>
    <xdr:to>
      <xdr:col>9</xdr:col>
      <xdr:colOff>266700</xdr:colOff>
      <xdr:row>0</xdr:row>
      <xdr:rowOff>781050</xdr:rowOff>
    </xdr:to>
    <xdr:grpSp>
      <xdr:nvGrpSpPr>
        <xdr:cNvPr id="1" name="Group 32"/>
        <xdr:cNvGrpSpPr>
          <a:grpSpLocks/>
        </xdr:cNvGrpSpPr>
      </xdr:nvGrpSpPr>
      <xdr:grpSpPr>
        <a:xfrm>
          <a:off x="1428750" y="228600"/>
          <a:ext cx="3219450" cy="552450"/>
          <a:chOff x="162" y="24"/>
          <a:chExt cx="360" cy="58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62" y="63"/>
            <a:ext cx="360" cy="19"/>
            <a:chOff x="163" y="29"/>
            <a:chExt cx="360" cy="19"/>
          </a:xfrm>
          <a:solidFill>
            <a:srgbClr val="FFFFFF"/>
          </a:solidFill>
        </xdr:grpSpPr>
        <xdr:sp>
          <xdr:nvSpPr>
            <xdr:cNvPr id="3" name="TextBox 9"/>
            <xdr:cNvSpPr txBox="1">
              <a:spLocks noChangeArrowheads="1"/>
            </xdr:cNvSpPr>
          </xdr:nvSpPr>
          <xdr:spPr>
            <a:xfrm>
              <a:off x="316" y="29"/>
              <a:ext cx="45" cy="19"/>
            </a:xfrm>
            <a:prstGeom prst="rect">
              <a:avLst/>
            </a:pr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 m³</a:t>
              </a:r>
            </a:p>
          </xdr:txBody>
        </xdr:sp>
        <xdr:sp>
          <xdr:nvSpPr>
            <xdr:cNvPr id="4" name="TextBox 10"/>
            <xdr:cNvSpPr txBox="1">
              <a:spLocks noChangeArrowheads="1"/>
            </xdr:cNvSpPr>
          </xdr:nvSpPr>
          <xdr:spPr>
            <a:xfrm>
              <a:off x="265" y="29"/>
              <a:ext cx="49" cy="19"/>
            </a:xfrm>
            <a:prstGeom prst="rect">
              <a:avLst/>
            </a:pr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dam³</a:t>
              </a:r>
            </a:p>
          </xdr:txBody>
        </xdr:sp>
        <xdr:sp>
          <xdr:nvSpPr>
            <xdr:cNvPr id="5" name="TextBox 11"/>
            <xdr:cNvSpPr txBox="1">
              <a:spLocks noChangeArrowheads="1"/>
            </xdr:cNvSpPr>
          </xdr:nvSpPr>
          <xdr:spPr>
            <a:xfrm>
              <a:off x="212" y="29"/>
              <a:ext cx="46" cy="19"/>
            </a:xfrm>
            <a:prstGeom prst="rect">
              <a:avLst/>
            </a:pr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hm³</a:t>
              </a:r>
            </a:p>
          </xdr:txBody>
        </xdr:sp>
        <xdr:sp>
          <xdr:nvSpPr>
            <xdr:cNvPr id="6" name="TextBox 12"/>
            <xdr:cNvSpPr txBox="1">
              <a:spLocks noChangeArrowheads="1"/>
            </xdr:cNvSpPr>
          </xdr:nvSpPr>
          <xdr:spPr>
            <a:xfrm>
              <a:off x="163" y="29"/>
              <a:ext cx="45" cy="19"/>
            </a:xfrm>
            <a:prstGeom prst="rect">
              <a:avLst/>
            </a:pr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km³</a:t>
              </a:r>
            </a:p>
          </xdr:txBody>
        </xdr:sp>
        <xdr:sp>
          <xdr:nvSpPr>
            <xdr:cNvPr id="7" name="TextBox 13"/>
            <xdr:cNvSpPr txBox="1">
              <a:spLocks noChangeArrowheads="1"/>
            </xdr:cNvSpPr>
          </xdr:nvSpPr>
          <xdr:spPr>
            <a:xfrm>
              <a:off x="423" y="29"/>
              <a:ext cx="45" cy="19"/>
            </a:xfrm>
            <a:prstGeom prst="rect">
              <a:avLst/>
            </a:pr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cm³</a:t>
              </a:r>
            </a:p>
          </xdr:txBody>
        </xdr:sp>
        <xdr:sp>
          <xdr:nvSpPr>
            <xdr:cNvPr id="8" name="TextBox 14"/>
            <xdr:cNvSpPr txBox="1">
              <a:spLocks noChangeArrowheads="1"/>
            </xdr:cNvSpPr>
          </xdr:nvSpPr>
          <xdr:spPr>
            <a:xfrm>
              <a:off x="478" y="29"/>
              <a:ext cx="45" cy="19"/>
            </a:xfrm>
            <a:prstGeom prst="rect">
              <a:avLst/>
            </a:pr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mm³</a:t>
              </a:r>
            </a:p>
          </xdr:txBody>
        </xdr:sp>
        <xdr:sp>
          <xdr:nvSpPr>
            <xdr:cNvPr id="9" name="TextBox 15"/>
            <xdr:cNvSpPr txBox="1">
              <a:spLocks noChangeArrowheads="1"/>
            </xdr:cNvSpPr>
          </xdr:nvSpPr>
          <xdr:spPr>
            <a:xfrm>
              <a:off x="369" y="29"/>
              <a:ext cx="45" cy="19"/>
            </a:xfrm>
            <a:prstGeom prst="rect">
              <a:avLst/>
            </a:pr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dm³</a:t>
              </a:r>
            </a:p>
          </xdr:txBody>
        </xdr:sp>
      </xdr:grpSp>
      <xdr:grpSp>
        <xdr:nvGrpSpPr>
          <xdr:cNvPr id="10" name="Group 16"/>
          <xdr:cNvGrpSpPr>
            <a:grpSpLocks/>
          </xdr:cNvGrpSpPr>
        </xdr:nvGrpSpPr>
        <xdr:grpSpPr>
          <a:xfrm>
            <a:off x="162" y="43"/>
            <a:ext cx="360" cy="19"/>
            <a:chOff x="163" y="29"/>
            <a:chExt cx="360" cy="19"/>
          </a:xfrm>
          <a:solidFill>
            <a:srgbClr val="FFFFFF"/>
          </a:solidFill>
        </xdr:grpSpPr>
        <xdr:sp>
          <xdr:nvSpPr>
            <xdr:cNvPr id="11" name="TextBox 17"/>
            <xdr:cNvSpPr txBox="1">
              <a:spLocks noChangeArrowheads="1"/>
            </xdr:cNvSpPr>
          </xdr:nvSpPr>
          <xdr:spPr>
            <a:xfrm>
              <a:off x="316" y="29"/>
              <a:ext cx="45" cy="19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 m²</a:t>
              </a:r>
            </a:p>
          </xdr:txBody>
        </xdr:sp>
        <xdr:sp>
          <xdr:nvSpPr>
            <xdr:cNvPr id="12" name="TextBox 18"/>
            <xdr:cNvSpPr txBox="1">
              <a:spLocks noChangeArrowheads="1"/>
            </xdr:cNvSpPr>
          </xdr:nvSpPr>
          <xdr:spPr>
            <a:xfrm>
              <a:off x="265" y="29"/>
              <a:ext cx="49" cy="19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dam²</a:t>
              </a:r>
            </a:p>
          </xdr:txBody>
        </xdr:sp>
        <xdr:sp>
          <xdr:nvSpPr>
            <xdr:cNvPr id="13" name="TextBox 19"/>
            <xdr:cNvSpPr txBox="1">
              <a:spLocks noChangeArrowheads="1"/>
            </xdr:cNvSpPr>
          </xdr:nvSpPr>
          <xdr:spPr>
            <a:xfrm>
              <a:off x="212" y="29"/>
              <a:ext cx="46" cy="19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hm²</a:t>
              </a:r>
            </a:p>
          </xdr:txBody>
        </xdr:sp>
        <xdr:sp>
          <xdr:nvSpPr>
            <xdr:cNvPr id="14" name="TextBox 20"/>
            <xdr:cNvSpPr txBox="1">
              <a:spLocks noChangeArrowheads="1"/>
            </xdr:cNvSpPr>
          </xdr:nvSpPr>
          <xdr:spPr>
            <a:xfrm>
              <a:off x="163" y="29"/>
              <a:ext cx="45" cy="19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km²</a:t>
              </a:r>
            </a:p>
          </xdr:txBody>
        </xdr:sp>
        <xdr:sp>
          <xdr:nvSpPr>
            <xdr:cNvPr id="15" name="TextBox 21"/>
            <xdr:cNvSpPr txBox="1">
              <a:spLocks noChangeArrowheads="1"/>
            </xdr:cNvSpPr>
          </xdr:nvSpPr>
          <xdr:spPr>
            <a:xfrm>
              <a:off x="423" y="29"/>
              <a:ext cx="45" cy="19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cm²</a:t>
              </a:r>
            </a:p>
          </xdr:txBody>
        </xdr:sp>
        <xdr:sp>
          <xdr:nvSpPr>
            <xdr:cNvPr id="16" name="TextBox 22"/>
            <xdr:cNvSpPr txBox="1">
              <a:spLocks noChangeArrowheads="1"/>
            </xdr:cNvSpPr>
          </xdr:nvSpPr>
          <xdr:spPr>
            <a:xfrm>
              <a:off x="478" y="29"/>
              <a:ext cx="45" cy="19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mm²</a:t>
              </a:r>
            </a:p>
          </xdr:txBody>
        </xdr:sp>
        <xdr:sp>
          <xdr:nvSpPr>
            <xdr:cNvPr id="17" name="TextBox 23"/>
            <xdr:cNvSpPr txBox="1">
              <a:spLocks noChangeArrowheads="1"/>
            </xdr:cNvSpPr>
          </xdr:nvSpPr>
          <xdr:spPr>
            <a:xfrm>
              <a:off x="369" y="29"/>
              <a:ext cx="45" cy="19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dm²</a:t>
              </a:r>
            </a:p>
          </xdr:txBody>
        </xdr:sp>
      </xdr:grpSp>
      <xdr:grpSp>
        <xdr:nvGrpSpPr>
          <xdr:cNvPr id="18" name="Group 24"/>
          <xdr:cNvGrpSpPr>
            <a:grpSpLocks/>
          </xdr:cNvGrpSpPr>
        </xdr:nvGrpSpPr>
        <xdr:grpSpPr>
          <a:xfrm>
            <a:off x="163" y="24"/>
            <a:ext cx="359" cy="19"/>
            <a:chOff x="163" y="29"/>
            <a:chExt cx="359" cy="19"/>
          </a:xfrm>
          <a:solidFill>
            <a:srgbClr val="FFFFFF"/>
          </a:solidFill>
        </xdr:grpSpPr>
        <xdr:sp>
          <xdr:nvSpPr>
            <xdr:cNvPr id="19" name="TextBox 25"/>
            <xdr:cNvSpPr txBox="1">
              <a:spLocks noChangeArrowheads="1"/>
            </xdr:cNvSpPr>
          </xdr:nvSpPr>
          <xdr:spPr>
            <a:xfrm>
              <a:off x="316" y="29"/>
              <a:ext cx="44" cy="19"/>
            </a:xfrm>
            <a:prstGeom prst="rect">
              <a:avLst/>
            </a:prstGeom>
            <a:solidFill>
              <a:srgbClr val="00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m</a:t>
              </a:r>
            </a:p>
          </xdr:txBody>
        </xdr:sp>
        <xdr:sp>
          <xdr:nvSpPr>
            <xdr:cNvPr id="20" name="TextBox 26"/>
            <xdr:cNvSpPr txBox="1">
              <a:spLocks noChangeArrowheads="1"/>
            </xdr:cNvSpPr>
          </xdr:nvSpPr>
          <xdr:spPr>
            <a:xfrm>
              <a:off x="267" y="29"/>
              <a:ext cx="44" cy="19"/>
            </a:xfrm>
            <a:prstGeom prst="rect">
              <a:avLst/>
            </a:prstGeom>
            <a:solidFill>
              <a:srgbClr val="00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dam</a:t>
              </a:r>
            </a:p>
          </xdr:txBody>
        </xdr:sp>
        <xdr:sp>
          <xdr:nvSpPr>
            <xdr:cNvPr id="21" name="TextBox 27"/>
            <xdr:cNvSpPr txBox="1">
              <a:spLocks noChangeArrowheads="1"/>
            </xdr:cNvSpPr>
          </xdr:nvSpPr>
          <xdr:spPr>
            <a:xfrm>
              <a:off x="212" y="29"/>
              <a:ext cx="45" cy="19"/>
            </a:xfrm>
            <a:prstGeom prst="rect">
              <a:avLst/>
            </a:prstGeom>
            <a:solidFill>
              <a:srgbClr val="00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hm</a:t>
              </a:r>
            </a:p>
          </xdr:txBody>
        </xdr:sp>
        <xdr:sp>
          <xdr:nvSpPr>
            <xdr:cNvPr id="22" name="TextBox 28"/>
            <xdr:cNvSpPr txBox="1">
              <a:spLocks noChangeArrowheads="1"/>
            </xdr:cNvSpPr>
          </xdr:nvSpPr>
          <xdr:spPr>
            <a:xfrm>
              <a:off x="163" y="29"/>
              <a:ext cx="44" cy="19"/>
            </a:xfrm>
            <a:prstGeom prst="rect">
              <a:avLst/>
            </a:prstGeom>
            <a:solidFill>
              <a:srgbClr val="00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km</a:t>
              </a:r>
            </a:p>
          </xdr:txBody>
        </xdr:sp>
        <xdr:sp>
          <xdr:nvSpPr>
            <xdr:cNvPr id="23" name="TextBox 29"/>
            <xdr:cNvSpPr txBox="1">
              <a:spLocks noChangeArrowheads="1"/>
            </xdr:cNvSpPr>
          </xdr:nvSpPr>
          <xdr:spPr>
            <a:xfrm>
              <a:off x="423" y="29"/>
              <a:ext cx="44" cy="19"/>
            </a:xfrm>
            <a:prstGeom prst="rect">
              <a:avLst/>
            </a:prstGeom>
            <a:solidFill>
              <a:srgbClr val="00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cm</a:t>
              </a:r>
            </a:p>
          </xdr:txBody>
        </xdr:sp>
        <xdr:sp>
          <xdr:nvSpPr>
            <xdr:cNvPr id="24" name="TextBox 30"/>
            <xdr:cNvSpPr txBox="1">
              <a:spLocks noChangeArrowheads="1"/>
            </xdr:cNvSpPr>
          </xdr:nvSpPr>
          <xdr:spPr>
            <a:xfrm>
              <a:off x="478" y="29"/>
              <a:ext cx="44" cy="19"/>
            </a:xfrm>
            <a:prstGeom prst="rect">
              <a:avLst/>
            </a:prstGeom>
            <a:solidFill>
              <a:srgbClr val="00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mm</a:t>
              </a:r>
            </a:p>
          </xdr:txBody>
        </xdr:sp>
        <xdr:sp>
          <xdr:nvSpPr>
            <xdr:cNvPr id="25" name="TextBox 31"/>
            <xdr:cNvSpPr txBox="1">
              <a:spLocks noChangeArrowheads="1"/>
            </xdr:cNvSpPr>
          </xdr:nvSpPr>
          <xdr:spPr>
            <a:xfrm>
              <a:off x="369" y="29"/>
              <a:ext cx="44" cy="19"/>
            </a:xfrm>
            <a:prstGeom prst="rect">
              <a:avLst/>
            </a:prstGeom>
            <a:solidFill>
              <a:srgbClr val="00FF0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dm</a:t>
              </a:r>
            </a:p>
          </xdr:txBody>
        </xdr:sp>
      </xdr:grpSp>
    </xdr:grpSp>
    <xdr:clientData/>
  </xdr:twoCellAnchor>
  <xdr:twoCellAnchor>
    <xdr:from>
      <xdr:col>9</xdr:col>
      <xdr:colOff>381000</xdr:colOff>
      <xdr:row>0</xdr:row>
      <xdr:rowOff>47625</xdr:rowOff>
    </xdr:from>
    <xdr:to>
      <xdr:col>11</xdr:col>
      <xdr:colOff>723900</xdr:colOff>
      <xdr:row>0</xdr:row>
      <xdr:rowOff>981075</xdr:rowOff>
    </xdr:to>
    <xdr:grpSp>
      <xdr:nvGrpSpPr>
        <xdr:cNvPr id="26" name="Group 53"/>
        <xdr:cNvGrpSpPr>
          <a:grpSpLocks/>
        </xdr:cNvGrpSpPr>
      </xdr:nvGrpSpPr>
      <xdr:grpSpPr>
        <a:xfrm>
          <a:off x="4762500" y="47625"/>
          <a:ext cx="1295400" cy="933450"/>
          <a:chOff x="500" y="4"/>
          <a:chExt cx="136" cy="98"/>
        </a:xfrm>
        <a:solidFill>
          <a:srgbClr val="FFFFFF"/>
        </a:solidFill>
      </xdr:grpSpPr>
      <xdr:sp>
        <xdr:nvSpPr>
          <xdr:cNvPr id="27" name="AutoShape 54"/>
          <xdr:cNvSpPr>
            <a:spLocks noChangeAspect="1"/>
          </xdr:cNvSpPr>
        </xdr:nvSpPr>
        <xdr:spPr>
          <a:xfrm flipH="1">
            <a:off x="500" y="4"/>
            <a:ext cx="136" cy="98"/>
          </a:xfrm>
          <a:prstGeom prst="leftArrow">
            <a:avLst>
              <a:gd name="adj1" fmla="val -25328"/>
              <a:gd name="adj2" fmla="val -28574"/>
            </a:avLst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55"/>
          <xdr:cNvSpPr txBox="1">
            <a:spLocks noChangeArrowheads="1"/>
          </xdr:cNvSpPr>
        </xdr:nvSpPr>
        <xdr:spPr>
          <a:xfrm flipH="1">
            <a:off x="508" y="30"/>
            <a:ext cx="115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x10 / x100 / x1000
komma naar rechts
nullen erbij</a:t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47625</xdr:rowOff>
    </xdr:from>
    <xdr:to>
      <xdr:col>2</xdr:col>
      <xdr:colOff>0</xdr:colOff>
      <xdr:row>0</xdr:row>
      <xdr:rowOff>981075</xdr:rowOff>
    </xdr:to>
    <xdr:grpSp>
      <xdr:nvGrpSpPr>
        <xdr:cNvPr id="29" name="Group 56"/>
        <xdr:cNvGrpSpPr>
          <a:grpSpLocks/>
        </xdr:cNvGrpSpPr>
      </xdr:nvGrpSpPr>
      <xdr:grpSpPr>
        <a:xfrm>
          <a:off x="38100" y="47625"/>
          <a:ext cx="1295400" cy="933450"/>
          <a:chOff x="4" y="4"/>
          <a:chExt cx="136" cy="98"/>
        </a:xfrm>
        <a:solidFill>
          <a:srgbClr val="FFFFFF"/>
        </a:solidFill>
      </xdr:grpSpPr>
      <xdr:sp>
        <xdr:nvSpPr>
          <xdr:cNvPr id="30" name="AutoShape 57"/>
          <xdr:cNvSpPr>
            <a:spLocks noChangeAspect="1"/>
          </xdr:cNvSpPr>
        </xdr:nvSpPr>
        <xdr:spPr>
          <a:xfrm>
            <a:off x="4" y="4"/>
            <a:ext cx="136" cy="98"/>
          </a:xfrm>
          <a:prstGeom prst="leftArrow">
            <a:avLst>
              <a:gd name="adj1" fmla="val -25328"/>
              <a:gd name="adj2" fmla="val -28574"/>
            </a:avLst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58"/>
          <xdr:cNvSpPr txBox="1">
            <a:spLocks noChangeArrowheads="1"/>
          </xdr:cNvSpPr>
        </xdr:nvSpPr>
        <xdr:spPr>
          <a:xfrm>
            <a:off x="30" y="28"/>
            <a:ext cx="10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:10 / :100 / :1000
komma naar links
nullen eraf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276225</xdr:rowOff>
    </xdr:from>
    <xdr:to>
      <xdr:col>9</xdr:col>
      <xdr:colOff>257175</xdr:colOff>
      <xdr:row>0</xdr:row>
      <xdr:rowOff>1485900</xdr:rowOff>
    </xdr:to>
    <xdr:grpSp>
      <xdr:nvGrpSpPr>
        <xdr:cNvPr id="1" name="Group 83"/>
        <xdr:cNvGrpSpPr>
          <a:grpSpLocks/>
        </xdr:cNvGrpSpPr>
      </xdr:nvGrpSpPr>
      <xdr:grpSpPr>
        <a:xfrm>
          <a:off x="1543050" y="276225"/>
          <a:ext cx="3095625" cy="1219200"/>
          <a:chOff x="164" y="29"/>
          <a:chExt cx="325" cy="127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3" y="53"/>
            <a:ext cx="271" cy="1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7"/>
          <xdr:cNvSpPr txBox="1">
            <a:spLocks noChangeArrowheads="1"/>
          </xdr:cNvSpPr>
        </xdr:nvSpPr>
        <xdr:spPr>
          <a:xfrm>
            <a:off x="301" y="29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m²</a:t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250" y="29"/>
            <a:ext cx="4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dam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²</a:t>
            </a:r>
          </a:p>
        </xdr:txBody>
      </xdr:sp>
      <xdr:sp>
        <xdr:nvSpPr>
          <xdr:cNvPr id="5" name="TextBox 9"/>
          <xdr:cNvSpPr txBox="1">
            <a:spLocks noChangeArrowheads="1"/>
          </xdr:cNvSpPr>
        </xdr:nvSpPr>
        <xdr:spPr>
          <a:xfrm>
            <a:off x="208" y="29"/>
            <a:ext cx="4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hm²</a:t>
            </a:r>
          </a:p>
        </xdr:txBody>
      </xdr:sp>
      <xdr:sp>
        <xdr:nvSpPr>
          <xdr:cNvPr id="6" name="TextBox 10"/>
          <xdr:cNvSpPr txBox="1">
            <a:spLocks noChangeArrowheads="1"/>
          </xdr:cNvSpPr>
        </xdr:nvSpPr>
        <xdr:spPr>
          <a:xfrm>
            <a:off x="164" y="29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km²</a:t>
            </a:r>
          </a:p>
        </xdr:txBody>
      </xdr:sp>
      <xdr:sp>
        <xdr:nvSpPr>
          <xdr:cNvPr id="7" name="TextBox 11"/>
          <xdr:cNvSpPr txBox="1">
            <a:spLocks noChangeArrowheads="1"/>
          </xdr:cNvSpPr>
        </xdr:nvSpPr>
        <xdr:spPr>
          <a:xfrm>
            <a:off x="397" y="29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cm²</a:t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444" y="29"/>
            <a:ext cx="4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²</a:t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348" y="29"/>
            <a:ext cx="4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dm²</a:t>
            </a:r>
          </a:p>
        </xdr:txBody>
      </xdr:sp>
      <xdr:grpSp>
        <xdr:nvGrpSpPr>
          <xdr:cNvPr id="10" name="Group 14"/>
          <xdr:cNvGrpSpPr>
            <a:grpSpLocks/>
          </xdr:cNvGrpSpPr>
        </xdr:nvGrpSpPr>
        <xdr:grpSpPr>
          <a:xfrm>
            <a:off x="184" y="69"/>
            <a:ext cx="274" cy="19"/>
            <a:chOff x="168" y="74"/>
            <a:chExt cx="325" cy="19"/>
          </a:xfrm>
          <a:solidFill>
            <a:srgbClr val="FFFFFF"/>
          </a:solidFill>
        </xdr:grpSpPr>
        <xdr:sp>
          <xdr:nvSpPr>
            <xdr:cNvPr id="11" name="TextBox 15"/>
            <xdr:cNvSpPr txBox="1">
              <a:spLocks noChangeArrowheads="1"/>
            </xdr:cNvSpPr>
          </xdr:nvSpPr>
          <xdr:spPr>
            <a:xfrm>
              <a:off x="335" y="74"/>
              <a:ext cx="4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</a:t>
              </a:r>
            </a:p>
          </xdr:txBody>
        </xdr:sp>
        <xdr:sp>
          <xdr:nvSpPr>
            <xdr:cNvPr id="12" name="TextBox 16"/>
            <xdr:cNvSpPr txBox="1">
              <a:spLocks noChangeArrowheads="1"/>
            </xdr:cNvSpPr>
          </xdr:nvSpPr>
          <xdr:spPr>
            <a:xfrm>
              <a:off x="279" y="74"/>
              <a:ext cx="4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</a:t>
              </a:r>
            </a:p>
          </xdr:txBody>
        </xdr:sp>
        <xdr:sp>
          <xdr:nvSpPr>
            <xdr:cNvPr id="13" name="TextBox 17"/>
            <xdr:cNvSpPr txBox="1">
              <a:spLocks noChangeArrowheads="1"/>
            </xdr:cNvSpPr>
          </xdr:nvSpPr>
          <xdr:spPr>
            <a:xfrm>
              <a:off x="224" y="74"/>
              <a:ext cx="4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</a:t>
              </a:r>
            </a:p>
          </xdr:txBody>
        </xdr:sp>
        <xdr:sp>
          <xdr:nvSpPr>
            <xdr:cNvPr id="14" name="TextBox 18"/>
            <xdr:cNvSpPr txBox="1">
              <a:spLocks noChangeArrowheads="1"/>
            </xdr:cNvSpPr>
          </xdr:nvSpPr>
          <xdr:spPr>
            <a:xfrm>
              <a:off x="168" y="74"/>
              <a:ext cx="4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</a:t>
              </a:r>
            </a:p>
          </xdr:txBody>
        </xdr:sp>
        <xdr:sp>
          <xdr:nvSpPr>
            <xdr:cNvPr id="15" name="TextBox 19"/>
            <xdr:cNvSpPr txBox="1">
              <a:spLocks noChangeArrowheads="1"/>
            </xdr:cNvSpPr>
          </xdr:nvSpPr>
          <xdr:spPr>
            <a:xfrm>
              <a:off x="446" y="74"/>
              <a:ext cx="4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</a:t>
              </a:r>
            </a:p>
          </xdr:txBody>
        </xdr:sp>
        <xdr:sp>
          <xdr:nvSpPr>
            <xdr:cNvPr id="16" name="TextBox 20"/>
            <xdr:cNvSpPr txBox="1">
              <a:spLocks noChangeArrowheads="1"/>
            </xdr:cNvSpPr>
          </xdr:nvSpPr>
          <xdr:spPr>
            <a:xfrm>
              <a:off x="390" y="74"/>
              <a:ext cx="4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</a:t>
              </a:r>
            </a:p>
          </xdr:txBody>
        </xdr:sp>
      </xdr:grpSp>
      <xdr:pic>
        <xdr:nvPicPr>
          <xdr:cNvPr id="17" name="Picture 31"/>
          <xdr:cNvPicPr preferRelativeResize="1">
            <a:picLocks noChangeAspect="1"/>
          </xdr:cNvPicPr>
        </xdr:nvPicPr>
        <xdr:blipFill>
          <a:blip r:embed="rId1"/>
          <a:srcRect r="67987" b="-31250"/>
          <a:stretch>
            <a:fillRect/>
          </a:stretch>
        </xdr:blipFill>
        <xdr:spPr>
          <a:xfrm>
            <a:off x="231" y="121"/>
            <a:ext cx="86" cy="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TextBox 34"/>
          <xdr:cNvSpPr txBox="1">
            <a:spLocks noChangeArrowheads="1"/>
          </xdr:cNvSpPr>
        </xdr:nvSpPr>
        <xdr:spPr>
          <a:xfrm>
            <a:off x="298" y="97"/>
            <a:ext cx="4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ca</a:t>
            </a:r>
          </a:p>
        </xdr:txBody>
      </xdr:sp>
      <xdr:sp>
        <xdr:nvSpPr>
          <xdr:cNvPr id="19" name="TextBox 35"/>
          <xdr:cNvSpPr txBox="1">
            <a:spLocks noChangeArrowheads="1"/>
          </xdr:cNvSpPr>
        </xdr:nvSpPr>
        <xdr:spPr>
          <a:xfrm>
            <a:off x="254" y="97"/>
            <a:ext cx="4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are</a:t>
            </a:r>
          </a:p>
        </xdr:txBody>
      </xdr:sp>
      <xdr:sp>
        <xdr:nvSpPr>
          <xdr:cNvPr id="20" name="TextBox 36"/>
          <xdr:cNvSpPr txBox="1">
            <a:spLocks noChangeArrowheads="1"/>
          </xdr:cNvSpPr>
        </xdr:nvSpPr>
        <xdr:spPr>
          <a:xfrm>
            <a:off x="208" y="97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ha</a:t>
            </a:r>
          </a:p>
        </xdr:txBody>
      </xdr:sp>
      <xdr:grpSp>
        <xdr:nvGrpSpPr>
          <xdr:cNvPr id="21" name="Group 47"/>
          <xdr:cNvGrpSpPr>
            <a:grpSpLocks/>
          </xdr:cNvGrpSpPr>
        </xdr:nvGrpSpPr>
        <xdr:grpSpPr>
          <a:xfrm>
            <a:off x="231" y="137"/>
            <a:ext cx="86" cy="19"/>
            <a:chOff x="180" y="145"/>
            <a:chExt cx="97" cy="19"/>
          </a:xfrm>
          <a:solidFill>
            <a:srgbClr val="FFFFFF"/>
          </a:solidFill>
        </xdr:grpSpPr>
        <xdr:sp>
          <xdr:nvSpPr>
            <xdr:cNvPr id="22" name="TextBox 43"/>
            <xdr:cNvSpPr txBox="1">
              <a:spLocks noChangeArrowheads="1"/>
            </xdr:cNvSpPr>
          </xdr:nvSpPr>
          <xdr:spPr>
            <a:xfrm>
              <a:off x="233" y="145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</a:t>
              </a:r>
            </a:p>
          </xdr:txBody>
        </xdr:sp>
        <xdr:sp>
          <xdr:nvSpPr>
            <xdr:cNvPr id="23" name="TextBox 44"/>
            <xdr:cNvSpPr txBox="1">
              <a:spLocks noChangeArrowheads="1"/>
            </xdr:cNvSpPr>
          </xdr:nvSpPr>
          <xdr:spPr>
            <a:xfrm>
              <a:off x="180" y="145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</a:t>
              </a:r>
            </a:p>
          </xdr:txBody>
        </xdr:sp>
      </xdr:grpSp>
      <xdr:grpSp>
        <xdr:nvGrpSpPr>
          <xdr:cNvPr id="24" name="Group 52"/>
          <xdr:cNvGrpSpPr>
            <a:grpSpLocks/>
          </xdr:cNvGrpSpPr>
        </xdr:nvGrpSpPr>
        <xdr:grpSpPr>
          <a:xfrm>
            <a:off x="224" y="52"/>
            <a:ext cx="6" cy="46"/>
            <a:chOff x="230" y="52"/>
            <a:chExt cx="5" cy="46"/>
          </a:xfrm>
          <a:solidFill>
            <a:srgbClr val="FFFFFF"/>
          </a:solidFill>
        </xdr:grpSpPr>
        <xdr:sp>
          <xdr:nvSpPr>
            <xdr:cNvPr id="25" name="Line 50"/>
            <xdr:cNvSpPr>
              <a:spLocks/>
            </xdr:cNvSpPr>
          </xdr:nvSpPr>
          <xdr:spPr>
            <a:xfrm>
              <a:off x="230" y="52"/>
              <a:ext cx="0" cy="46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51"/>
            <xdr:cNvSpPr>
              <a:spLocks/>
            </xdr:cNvSpPr>
          </xdr:nvSpPr>
          <xdr:spPr>
            <a:xfrm>
              <a:off x="235" y="52"/>
              <a:ext cx="0" cy="46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" name="Line 57"/>
          <xdr:cNvSpPr>
            <a:spLocks/>
          </xdr:cNvSpPr>
        </xdr:nvSpPr>
        <xdr:spPr>
          <a:xfrm>
            <a:off x="316" y="52"/>
            <a:ext cx="0" cy="4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8"/>
          <xdr:cNvSpPr>
            <a:spLocks/>
          </xdr:cNvSpPr>
        </xdr:nvSpPr>
        <xdr:spPr>
          <a:xfrm>
            <a:off x="321" y="52"/>
            <a:ext cx="0" cy="4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80"/>
          <xdr:cNvGrpSpPr>
            <a:grpSpLocks/>
          </xdr:cNvGrpSpPr>
        </xdr:nvGrpSpPr>
        <xdr:grpSpPr>
          <a:xfrm>
            <a:off x="271" y="51"/>
            <a:ext cx="6" cy="46"/>
            <a:chOff x="230" y="52"/>
            <a:chExt cx="5" cy="46"/>
          </a:xfrm>
          <a:solidFill>
            <a:srgbClr val="FFFFFF"/>
          </a:solidFill>
        </xdr:grpSpPr>
        <xdr:sp>
          <xdr:nvSpPr>
            <xdr:cNvPr id="30" name="Line 81"/>
            <xdr:cNvSpPr>
              <a:spLocks/>
            </xdr:cNvSpPr>
          </xdr:nvSpPr>
          <xdr:spPr>
            <a:xfrm>
              <a:off x="230" y="52"/>
              <a:ext cx="0" cy="46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82"/>
            <xdr:cNvSpPr>
              <a:spLocks/>
            </xdr:cNvSpPr>
          </xdr:nvSpPr>
          <xdr:spPr>
            <a:xfrm>
              <a:off x="235" y="52"/>
              <a:ext cx="0" cy="46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381000</xdr:colOff>
      <xdr:row>0</xdr:row>
      <xdr:rowOff>47625</xdr:rowOff>
    </xdr:from>
    <xdr:to>
      <xdr:col>11</xdr:col>
      <xdr:colOff>723900</xdr:colOff>
      <xdr:row>0</xdr:row>
      <xdr:rowOff>981075</xdr:rowOff>
    </xdr:to>
    <xdr:grpSp>
      <xdr:nvGrpSpPr>
        <xdr:cNvPr id="32" name="Group 84"/>
        <xdr:cNvGrpSpPr>
          <a:grpSpLocks/>
        </xdr:cNvGrpSpPr>
      </xdr:nvGrpSpPr>
      <xdr:grpSpPr>
        <a:xfrm>
          <a:off x="4762500" y="47625"/>
          <a:ext cx="1295400" cy="933450"/>
          <a:chOff x="500" y="4"/>
          <a:chExt cx="136" cy="98"/>
        </a:xfrm>
        <a:solidFill>
          <a:srgbClr val="FFFFFF"/>
        </a:solidFill>
      </xdr:grpSpPr>
      <xdr:sp>
        <xdr:nvSpPr>
          <xdr:cNvPr id="33" name="AutoShape 85"/>
          <xdr:cNvSpPr>
            <a:spLocks noChangeAspect="1"/>
          </xdr:cNvSpPr>
        </xdr:nvSpPr>
        <xdr:spPr>
          <a:xfrm flipH="1">
            <a:off x="500" y="4"/>
            <a:ext cx="136" cy="98"/>
          </a:xfrm>
          <a:prstGeom prst="leftArrow">
            <a:avLst>
              <a:gd name="adj1" fmla="val -25328"/>
              <a:gd name="adj2" fmla="val -28574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Box 86"/>
          <xdr:cNvSpPr txBox="1">
            <a:spLocks noChangeArrowheads="1"/>
          </xdr:cNvSpPr>
        </xdr:nvSpPr>
        <xdr:spPr>
          <a:xfrm flipH="1">
            <a:off x="505" y="28"/>
            <a:ext cx="11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x100
komma naar rechts
nullen erbij</a:t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47625</xdr:rowOff>
    </xdr:from>
    <xdr:to>
      <xdr:col>2</xdr:col>
      <xdr:colOff>0</xdr:colOff>
      <xdr:row>0</xdr:row>
      <xdr:rowOff>981075</xdr:rowOff>
    </xdr:to>
    <xdr:grpSp>
      <xdr:nvGrpSpPr>
        <xdr:cNvPr id="35" name="Group 87"/>
        <xdr:cNvGrpSpPr>
          <a:grpSpLocks/>
        </xdr:cNvGrpSpPr>
      </xdr:nvGrpSpPr>
      <xdr:grpSpPr>
        <a:xfrm>
          <a:off x="38100" y="47625"/>
          <a:ext cx="1295400" cy="933450"/>
          <a:chOff x="4" y="4"/>
          <a:chExt cx="136" cy="98"/>
        </a:xfrm>
        <a:solidFill>
          <a:srgbClr val="FFFFFF"/>
        </a:solidFill>
      </xdr:grpSpPr>
      <xdr:sp>
        <xdr:nvSpPr>
          <xdr:cNvPr id="36" name="AutoShape 88"/>
          <xdr:cNvSpPr>
            <a:spLocks noChangeAspect="1"/>
          </xdr:cNvSpPr>
        </xdr:nvSpPr>
        <xdr:spPr>
          <a:xfrm>
            <a:off x="4" y="4"/>
            <a:ext cx="136" cy="98"/>
          </a:xfrm>
          <a:prstGeom prst="leftArrow">
            <a:avLst>
              <a:gd name="adj1" fmla="val -25328"/>
              <a:gd name="adj2" fmla="val -28574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89"/>
          <xdr:cNvSpPr txBox="1">
            <a:spLocks noChangeArrowheads="1"/>
          </xdr:cNvSpPr>
        </xdr:nvSpPr>
        <xdr:spPr>
          <a:xfrm>
            <a:off x="30" y="28"/>
            <a:ext cx="106" cy="52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:100
komma naar links
nullen eraf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11</xdr:col>
      <xdr:colOff>723900</xdr:colOff>
      <xdr:row>0</xdr:row>
      <xdr:rowOff>1666875</xdr:rowOff>
    </xdr:to>
    <xdr:grpSp>
      <xdr:nvGrpSpPr>
        <xdr:cNvPr id="1" name="Group 110"/>
        <xdr:cNvGrpSpPr>
          <a:grpSpLocks/>
        </xdr:cNvGrpSpPr>
      </xdr:nvGrpSpPr>
      <xdr:grpSpPr>
        <a:xfrm>
          <a:off x="28575" y="38100"/>
          <a:ext cx="6019800" cy="1628775"/>
          <a:chOff x="3" y="4"/>
          <a:chExt cx="632" cy="171"/>
        </a:xfrm>
        <a:solidFill>
          <a:srgbClr val="FFFFFF"/>
        </a:solidFill>
      </xdr:grpSpPr>
      <xdr:grpSp>
        <xdr:nvGrpSpPr>
          <xdr:cNvPr id="2" name="Group 94"/>
          <xdr:cNvGrpSpPr>
            <a:grpSpLocks/>
          </xdr:cNvGrpSpPr>
        </xdr:nvGrpSpPr>
        <xdr:grpSpPr>
          <a:xfrm>
            <a:off x="160" y="36"/>
            <a:ext cx="325" cy="139"/>
            <a:chOff x="161" y="36"/>
            <a:chExt cx="325" cy="139"/>
          </a:xfrm>
          <a:solidFill>
            <a:srgbClr val="FFFFFF"/>
          </a:solidFill>
        </xdr:grpSpPr>
        <xdr:pic>
          <xdr:nvPicPr>
            <xdr:cNvPr id="3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80" y="60"/>
              <a:ext cx="270" cy="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Box 7"/>
            <xdr:cNvSpPr txBox="1">
              <a:spLocks noChangeArrowheads="1"/>
            </xdr:cNvSpPr>
          </xdr:nvSpPr>
          <xdr:spPr>
            <a:xfrm>
              <a:off x="297" y="36"/>
              <a:ext cx="4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m³</a:t>
              </a:r>
            </a:p>
          </xdr:txBody>
        </xdr:sp>
        <xdr:sp>
          <xdr:nvSpPr>
            <xdr:cNvPr id="5" name="TextBox 8"/>
            <xdr:cNvSpPr txBox="1">
              <a:spLocks noChangeArrowheads="1"/>
            </xdr:cNvSpPr>
          </xdr:nvSpPr>
          <xdr:spPr>
            <a:xfrm>
              <a:off x="248" y="36"/>
              <a:ext cx="5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dam³</a:t>
              </a:r>
            </a:p>
          </xdr:txBody>
        </xdr:sp>
        <xdr:sp>
          <xdr:nvSpPr>
            <xdr:cNvPr id="6" name="TextBox 9"/>
            <xdr:cNvSpPr txBox="1">
              <a:spLocks noChangeArrowheads="1"/>
            </xdr:cNvSpPr>
          </xdr:nvSpPr>
          <xdr:spPr>
            <a:xfrm>
              <a:off x="205" y="36"/>
              <a:ext cx="4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hm³</a:t>
              </a:r>
            </a:p>
          </xdr:txBody>
        </xdr:sp>
        <xdr:sp>
          <xdr:nvSpPr>
            <xdr:cNvPr id="7" name="TextBox 10"/>
            <xdr:cNvSpPr txBox="1">
              <a:spLocks noChangeArrowheads="1"/>
            </xdr:cNvSpPr>
          </xdr:nvSpPr>
          <xdr:spPr>
            <a:xfrm>
              <a:off x="161" y="36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km³</a:t>
              </a:r>
            </a:p>
          </xdr:txBody>
        </xdr:sp>
        <xdr:sp>
          <xdr:nvSpPr>
            <xdr:cNvPr id="8" name="TextBox 11"/>
            <xdr:cNvSpPr txBox="1">
              <a:spLocks noChangeArrowheads="1"/>
            </xdr:cNvSpPr>
          </xdr:nvSpPr>
          <xdr:spPr>
            <a:xfrm>
              <a:off x="393" y="36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cm³</a:t>
              </a:r>
            </a:p>
          </xdr:txBody>
        </xdr:sp>
        <xdr:sp>
          <xdr:nvSpPr>
            <xdr:cNvPr id="9" name="TextBox 12"/>
            <xdr:cNvSpPr txBox="1">
              <a:spLocks noChangeArrowheads="1"/>
            </xdr:cNvSpPr>
          </xdr:nvSpPr>
          <xdr:spPr>
            <a:xfrm>
              <a:off x="442" y="36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mm³</a:t>
              </a:r>
            </a:p>
          </xdr:txBody>
        </xdr:sp>
        <xdr:sp>
          <xdr:nvSpPr>
            <xdr:cNvPr id="10" name="TextBox 13"/>
            <xdr:cNvSpPr txBox="1">
              <a:spLocks noChangeArrowheads="1"/>
            </xdr:cNvSpPr>
          </xdr:nvSpPr>
          <xdr:spPr>
            <a:xfrm>
              <a:off x="345" y="36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dm³</a:t>
              </a:r>
            </a:p>
          </xdr:txBody>
        </xdr:sp>
        <xdr:grpSp>
          <xdr:nvGrpSpPr>
            <xdr:cNvPr id="11" name="Group 14"/>
            <xdr:cNvGrpSpPr>
              <a:grpSpLocks/>
            </xdr:cNvGrpSpPr>
          </xdr:nvGrpSpPr>
          <xdr:grpSpPr>
            <a:xfrm>
              <a:off x="181" y="76"/>
              <a:ext cx="273" cy="19"/>
              <a:chOff x="185" y="69"/>
              <a:chExt cx="307" cy="19"/>
            </a:xfrm>
            <a:solidFill>
              <a:srgbClr val="FFFFFF"/>
            </a:solidFill>
          </xdr:grpSpPr>
          <xdr:sp>
            <xdr:nvSpPr>
              <xdr:cNvPr id="12" name="TextBox 15"/>
              <xdr:cNvSpPr txBox="1">
                <a:spLocks noChangeArrowheads="1"/>
              </xdr:cNvSpPr>
            </xdr:nvSpPr>
            <xdr:spPr>
              <a:xfrm>
                <a:off x="343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13" name="TextBox 16"/>
              <xdr:cNvSpPr txBox="1">
                <a:spLocks noChangeArrowheads="1"/>
              </xdr:cNvSpPr>
            </xdr:nvSpPr>
            <xdr:spPr>
              <a:xfrm>
                <a:off x="290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14" name="TextBox 17"/>
              <xdr:cNvSpPr txBox="1">
                <a:spLocks noChangeArrowheads="1"/>
              </xdr:cNvSpPr>
            </xdr:nvSpPr>
            <xdr:spPr>
              <a:xfrm>
                <a:off x="238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15" name="TextBox 18"/>
              <xdr:cNvSpPr txBox="1">
                <a:spLocks noChangeArrowheads="1"/>
              </xdr:cNvSpPr>
            </xdr:nvSpPr>
            <xdr:spPr>
              <a:xfrm>
                <a:off x="185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16" name="TextBox 19"/>
              <xdr:cNvSpPr txBox="1">
                <a:spLocks noChangeArrowheads="1"/>
              </xdr:cNvSpPr>
            </xdr:nvSpPr>
            <xdr:spPr>
              <a:xfrm>
                <a:off x="448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  <xdr:sp>
            <xdr:nvSpPr>
              <xdr:cNvPr id="17" name="TextBox 20"/>
              <xdr:cNvSpPr txBox="1">
                <a:spLocks noChangeArrowheads="1"/>
              </xdr:cNvSpPr>
            </xdr:nvSpPr>
            <xdr:spPr>
              <a:xfrm>
                <a:off x="395" y="69"/>
                <a:ext cx="4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000</a:t>
                </a:r>
              </a:p>
            </xdr:txBody>
          </xdr:sp>
        </xdr:grpSp>
        <xdr:grpSp>
          <xdr:nvGrpSpPr>
            <xdr:cNvPr id="18" name="Group 93"/>
            <xdr:cNvGrpSpPr>
              <a:grpSpLocks/>
            </xdr:cNvGrpSpPr>
          </xdr:nvGrpSpPr>
          <xdr:grpSpPr>
            <a:xfrm>
              <a:off x="271" y="58"/>
              <a:ext cx="192" cy="117"/>
              <a:chOff x="271" y="58"/>
              <a:chExt cx="192" cy="117"/>
            </a:xfrm>
            <a:solidFill>
              <a:srgbClr val="FFFFFF"/>
            </a:solidFill>
          </xdr:grpSpPr>
          <xdr:pic>
            <xdr:nvPicPr>
              <xdr:cNvPr id="19" name="Picture 27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282" y="140"/>
                <a:ext cx="156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20" name="TextBox 29"/>
              <xdr:cNvSpPr txBox="1">
                <a:spLocks noChangeArrowheads="1"/>
              </xdr:cNvSpPr>
            </xdr:nvSpPr>
            <xdr:spPr>
              <a:xfrm>
                <a:off x="351" y="116"/>
                <a:ext cx="2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ltr</a:t>
                </a:r>
              </a:p>
            </xdr:txBody>
          </xdr:sp>
          <xdr:sp>
            <xdr:nvSpPr>
              <xdr:cNvPr id="21" name="TextBox 30"/>
              <xdr:cNvSpPr txBox="1">
                <a:spLocks noChangeArrowheads="1"/>
              </xdr:cNvSpPr>
            </xdr:nvSpPr>
            <xdr:spPr>
              <a:xfrm>
                <a:off x="319" y="116"/>
                <a:ext cx="30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dal</a:t>
                </a:r>
              </a:p>
            </xdr:txBody>
          </xdr:sp>
          <xdr:sp>
            <xdr:nvSpPr>
              <xdr:cNvPr id="22" name="TextBox 31"/>
              <xdr:cNvSpPr txBox="1">
                <a:spLocks noChangeArrowheads="1"/>
              </xdr:cNvSpPr>
            </xdr:nvSpPr>
            <xdr:spPr>
              <a:xfrm>
                <a:off x="296" y="116"/>
                <a:ext cx="2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hl</a:t>
                </a:r>
              </a:p>
            </xdr:txBody>
          </xdr:sp>
          <xdr:sp>
            <xdr:nvSpPr>
              <xdr:cNvPr id="23" name="TextBox 32"/>
              <xdr:cNvSpPr txBox="1">
                <a:spLocks noChangeArrowheads="1"/>
              </xdr:cNvSpPr>
            </xdr:nvSpPr>
            <xdr:spPr>
              <a:xfrm>
                <a:off x="271" y="116"/>
                <a:ext cx="2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kl</a:t>
                </a:r>
              </a:p>
            </xdr:txBody>
          </xdr:sp>
          <xdr:sp>
            <xdr:nvSpPr>
              <xdr:cNvPr id="24" name="TextBox 33"/>
              <xdr:cNvSpPr txBox="1">
                <a:spLocks noChangeArrowheads="1"/>
              </xdr:cNvSpPr>
            </xdr:nvSpPr>
            <xdr:spPr>
              <a:xfrm>
                <a:off x="404" y="116"/>
                <a:ext cx="2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cl</a:t>
                </a:r>
              </a:p>
            </xdr:txBody>
          </xdr:sp>
          <xdr:sp>
            <xdr:nvSpPr>
              <xdr:cNvPr id="25" name="TextBox 34"/>
              <xdr:cNvSpPr txBox="1">
                <a:spLocks noChangeArrowheads="1"/>
              </xdr:cNvSpPr>
            </xdr:nvSpPr>
            <xdr:spPr>
              <a:xfrm>
                <a:off x="430" y="116"/>
                <a:ext cx="3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ml</a:t>
                </a:r>
              </a:p>
            </xdr:txBody>
          </xdr:sp>
          <xdr:sp>
            <xdr:nvSpPr>
              <xdr:cNvPr id="26" name="TextBox 35"/>
              <xdr:cNvSpPr txBox="1">
                <a:spLocks noChangeArrowheads="1"/>
              </xdr:cNvSpPr>
            </xdr:nvSpPr>
            <xdr:spPr>
              <a:xfrm>
                <a:off x="377" y="116"/>
                <a:ext cx="2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dl</a:t>
                </a:r>
              </a:p>
            </xdr:txBody>
          </xdr:sp>
          <xdr:grpSp>
            <xdr:nvGrpSpPr>
              <xdr:cNvPr id="27" name="Group 45"/>
              <xdr:cNvGrpSpPr>
                <a:grpSpLocks/>
              </xdr:cNvGrpSpPr>
            </xdr:nvGrpSpPr>
            <xdr:grpSpPr>
              <a:xfrm>
                <a:off x="282" y="156"/>
                <a:ext cx="158" cy="19"/>
                <a:chOff x="184" y="137"/>
                <a:chExt cx="307" cy="19"/>
              </a:xfrm>
              <a:solidFill>
                <a:srgbClr val="FFFFFF"/>
              </a:solidFill>
            </xdr:grpSpPr>
            <xdr:sp>
              <xdr:nvSpPr>
                <xdr:cNvPr id="28" name="TextBox 37"/>
                <xdr:cNvSpPr txBox="1">
                  <a:spLocks noChangeArrowheads="1"/>
                </xdr:cNvSpPr>
              </xdr:nvSpPr>
              <xdr:spPr>
                <a:xfrm>
                  <a:off x="342" y="137"/>
                  <a:ext cx="44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12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rPr>
                    <a:t>0</a:t>
                  </a:r>
                </a:p>
              </xdr:txBody>
            </xdr:sp>
            <xdr:sp>
              <xdr:nvSpPr>
                <xdr:cNvPr id="29" name="TextBox 38"/>
                <xdr:cNvSpPr txBox="1">
                  <a:spLocks noChangeArrowheads="1"/>
                </xdr:cNvSpPr>
              </xdr:nvSpPr>
              <xdr:spPr>
                <a:xfrm>
                  <a:off x="289" y="137"/>
                  <a:ext cx="44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12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rPr>
                    <a:t>0</a:t>
                  </a:r>
                </a:p>
              </xdr:txBody>
            </xdr:sp>
            <xdr:sp>
              <xdr:nvSpPr>
                <xdr:cNvPr id="30" name="TextBox 39"/>
                <xdr:cNvSpPr txBox="1">
                  <a:spLocks noChangeArrowheads="1"/>
                </xdr:cNvSpPr>
              </xdr:nvSpPr>
              <xdr:spPr>
                <a:xfrm>
                  <a:off x="237" y="137"/>
                  <a:ext cx="44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12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rPr>
                    <a:t>0</a:t>
                  </a:r>
                </a:p>
              </xdr:txBody>
            </xdr:sp>
            <xdr:sp>
              <xdr:nvSpPr>
                <xdr:cNvPr id="31" name="TextBox 40"/>
                <xdr:cNvSpPr txBox="1">
                  <a:spLocks noChangeArrowheads="1"/>
                </xdr:cNvSpPr>
              </xdr:nvSpPr>
              <xdr:spPr>
                <a:xfrm>
                  <a:off x="184" y="137"/>
                  <a:ext cx="44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12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rPr>
                    <a:t>0</a:t>
                  </a:r>
                </a:p>
              </xdr:txBody>
            </xdr:sp>
            <xdr:sp>
              <xdr:nvSpPr>
                <xdr:cNvPr id="32" name="TextBox 41"/>
                <xdr:cNvSpPr txBox="1">
                  <a:spLocks noChangeArrowheads="1"/>
                </xdr:cNvSpPr>
              </xdr:nvSpPr>
              <xdr:spPr>
                <a:xfrm>
                  <a:off x="447" y="137"/>
                  <a:ext cx="44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12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rPr>
                    <a:t>0</a:t>
                  </a:r>
                </a:p>
              </xdr:txBody>
            </xdr:sp>
            <xdr:sp>
              <xdr:nvSpPr>
                <xdr:cNvPr id="33" name="TextBox 42"/>
                <xdr:cNvSpPr txBox="1">
                  <a:spLocks noChangeArrowheads="1"/>
                </xdr:cNvSpPr>
              </xdr:nvSpPr>
              <xdr:spPr>
                <a:xfrm>
                  <a:off x="394" y="137"/>
                  <a:ext cx="44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sz="12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rPr>
                    <a:t>0</a:t>
                  </a:r>
                </a:p>
              </xdr:txBody>
            </xdr:sp>
          </xdr:grpSp>
          <xdr:grpSp>
            <xdr:nvGrpSpPr>
              <xdr:cNvPr id="34" name="Group 49"/>
              <xdr:cNvGrpSpPr>
                <a:grpSpLocks/>
              </xdr:cNvGrpSpPr>
            </xdr:nvGrpSpPr>
            <xdr:grpSpPr>
              <a:xfrm>
                <a:off x="361" y="58"/>
                <a:ext cx="5" cy="58"/>
                <a:chOff x="388" y="49"/>
                <a:chExt cx="6" cy="58"/>
              </a:xfrm>
              <a:solidFill>
                <a:srgbClr val="FFFFFF"/>
              </a:solidFill>
            </xdr:grpSpPr>
            <xdr:sp>
              <xdr:nvSpPr>
                <xdr:cNvPr id="35" name="Line 47"/>
                <xdr:cNvSpPr>
                  <a:spLocks/>
                </xdr:cNvSpPr>
              </xdr:nvSpPr>
              <xdr:spPr>
                <a:xfrm>
                  <a:off x="388" y="49"/>
                  <a:ext cx="0" cy="58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Line 48"/>
                <xdr:cNvSpPr>
                  <a:spLocks/>
                </xdr:cNvSpPr>
              </xdr:nvSpPr>
              <xdr:spPr>
                <a:xfrm>
                  <a:off x="394" y="49"/>
                  <a:ext cx="0" cy="58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7" name="Group 67"/>
              <xdr:cNvGrpSpPr>
                <a:grpSpLocks/>
              </xdr:cNvGrpSpPr>
            </xdr:nvGrpSpPr>
            <xdr:grpSpPr>
              <a:xfrm>
                <a:off x="289" y="58"/>
                <a:ext cx="30" cy="59"/>
                <a:chOff x="305" y="51"/>
                <a:chExt cx="34" cy="59"/>
              </a:xfrm>
              <a:solidFill>
                <a:srgbClr val="FFFFFF"/>
              </a:solidFill>
            </xdr:grpSpPr>
            <xdr:grpSp>
              <xdr:nvGrpSpPr>
                <xdr:cNvPr id="38" name="Group 60"/>
                <xdr:cNvGrpSpPr>
                  <a:grpSpLocks/>
                </xdr:cNvGrpSpPr>
              </xdr:nvGrpSpPr>
              <xdr:grpSpPr>
                <a:xfrm>
                  <a:off x="311" y="51"/>
                  <a:ext cx="28" cy="59"/>
                  <a:chOff x="311" y="51"/>
                  <a:chExt cx="28" cy="59"/>
                </a:xfrm>
                <a:solidFill>
                  <a:srgbClr val="FFFFFF"/>
                </a:solidFill>
              </xdr:grpSpPr>
              <xdr:sp>
                <xdr:nvSpPr>
                  <xdr:cNvPr id="39" name="Line 57"/>
                  <xdr:cNvSpPr>
                    <a:spLocks/>
                  </xdr:cNvSpPr>
                </xdr:nvSpPr>
                <xdr:spPr>
                  <a:xfrm flipV="1">
                    <a:off x="311" y="82"/>
                    <a:ext cx="28" cy="28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0" name="Line 59"/>
                  <xdr:cNvSpPr>
                    <a:spLocks/>
                  </xdr:cNvSpPr>
                </xdr:nvSpPr>
                <xdr:spPr>
                  <a:xfrm flipV="1">
                    <a:off x="339" y="51"/>
                    <a:ext cx="0" cy="31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1" name="Group 61"/>
                <xdr:cNvGrpSpPr>
                  <a:grpSpLocks/>
                </xdr:cNvGrpSpPr>
              </xdr:nvGrpSpPr>
              <xdr:grpSpPr>
                <a:xfrm>
                  <a:off x="305" y="51"/>
                  <a:ext cx="28" cy="59"/>
                  <a:chOff x="311" y="51"/>
                  <a:chExt cx="28" cy="59"/>
                </a:xfrm>
                <a:solidFill>
                  <a:srgbClr val="FFFFFF"/>
                </a:solidFill>
              </xdr:grpSpPr>
              <xdr:sp>
                <xdr:nvSpPr>
                  <xdr:cNvPr id="42" name="Line 62"/>
                  <xdr:cNvSpPr>
                    <a:spLocks/>
                  </xdr:cNvSpPr>
                </xdr:nvSpPr>
                <xdr:spPr>
                  <a:xfrm flipV="1">
                    <a:off x="311" y="82"/>
                    <a:ext cx="28" cy="28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3" name="Line 63"/>
                  <xdr:cNvSpPr>
                    <a:spLocks/>
                  </xdr:cNvSpPr>
                </xdr:nvSpPr>
                <xdr:spPr>
                  <a:xfrm flipV="1">
                    <a:off x="339" y="51"/>
                    <a:ext cx="0" cy="31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44" name="Group 68"/>
              <xdr:cNvGrpSpPr>
                <a:grpSpLocks/>
              </xdr:cNvGrpSpPr>
            </xdr:nvGrpSpPr>
            <xdr:grpSpPr>
              <a:xfrm flipH="1">
                <a:off x="408" y="58"/>
                <a:ext cx="30" cy="59"/>
                <a:chOff x="305" y="51"/>
                <a:chExt cx="34" cy="59"/>
              </a:xfrm>
              <a:solidFill>
                <a:srgbClr val="FFFFFF"/>
              </a:solidFill>
            </xdr:grpSpPr>
            <xdr:grpSp>
              <xdr:nvGrpSpPr>
                <xdr:cNvPr id="45" name="Group 69"/>
                <xdr:cNvGrpSpPr>
                  <a:grpSpLocks/>
                </xdr:cNvGrpSpPr>
              </xdr:nvGrpSpPr>
              <xdr:grpSpPr>
                <a:xfrm>
                  <a:off x="311" y="51"/>
                  <a:ext cx="28" cy="59"/>
                  <a:chOff x="311" y="51"/>
                  <a:chExt cx="28" cy="59"/>
                </a:xfrm>
                <a:solidFill>
                  <a:srgbClr val="FFFFFF"/>
                </a:solidFill>
              </xdr:grpSpPr>
              <xdr:sp>
                <xdr:nvSpPr>
                  <xdr:cNvPr id="46" name="Line 70"/>
                  <xdr:cNvSpPr>
                    <a:spLocks/>
                  </xdr:cNvSpPr>
                </xdr:nvSpPr>
                <xdr:spPr>
                  <a:xfrm flipV="1">
                    <a:off x="311" y="82"/>
                    <a:ext cx="28" cy="28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7" name="Line 71"/>
                  <xdr:cNvSpPr>
                    <a:spLocks/>
                  </xdr:cNvSpPr>
                </xdr:nvSpPr>
                <xdr:spPr>
                  <a:xfrm flipV="1">
                    <a:off x="339" y="51"/>
                    <a:ext cx="0" cy="31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8" name="Group 72"/>
                <xdr:cNvGrpSpPr>
                  <a:grpSpLocks/>
                </xdr:cNvGrpSpPr>
              </xdr:nvGrpSpPr>
              <xdr:grpSpPr>
                <a:xfrm>
                  <a:off x="305" y="51"/>
                  <a:ext cx="28" cy="59"/>
                  <a:chOff x="311" y="51"/>
                  <a:chExt cx="28" cy="59"/>
                </a:xfrm>
                <a:solidFill>
                  <a:srgbClr val="FFFFFF"/>
                </a:solidFill>
              </xdr:grpSpPr>
              <xdr:sp>
                <xdr:nvSpPr>
                  <xdr:cNvPr id="49" name="Line 73"/>
                  <xdr:cNvSpPr>
                    <a:spLocks/>
                  </xdr:cNvSpPr>
                </xdr:nvSpPr>
                <xdr:spPr>
                  <a:xfrm flipV="1">
                    <a:off x="311" y="82"/>
                    <a:ext cx="28" cy="28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0" name="Line 74"/>
                  <xdr:cNvSpPr>
                    <a:spLocks/>
                  </xdr:cNvSpPr>
                </xdr:nvSpPr>
                <xdr:spPr>
                  <a:xfrm flipV="1">
                    <a:off x="339" y="51"/>
                    <a:ext cx="0" cy="31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</xdr:grpSp>
      <xdr:grpSp>
        <xdr:nvGrpSpPr>
          <xdr:cNvPr id="51" name="Group 104"/>
          <xdr:cNvGrpSpPr>
            <a:grpSpLocks/>
          </xdr:cNvGrpSpPr>
        </xdr:nvGrpSpPr>
        <xdr:grpSpPr>
          <a:xfrm>
            <a:off x="499" y="4"/>
            <a:ext cx="136" cy="98"/>
            <a:chOff x="500" y="4"/>
            <a:chExt cx="136" cy="98"/>
          </a:xfrm>
          <a:solidFill>
            <a:srgbClr val="FFFFFF"/>
          </a:solidFill>
        </xdr:grpSpPr>
        <xdr:sp>
          <xdr:nvSpPr>
            <xdr:cNvPr id="52" name="AutoShape 105"/>
            <xdr:cNvSpPr>
              <a:spLocks noChangeAspect="1"/>
            </xdr:cNvSpPr>
          </xdr:nvSpPr>
          <xdr:spPr>
            <a:xfrm flipH="1">
              <a:off x="500" y="4"/>
              <a:ext cx="136" cy="98"/>
            </a:xfrm>
            <a:prstGeom prst="leftArrow">
              <a:avLst>
                <a:gd name="adj1" fmla="val -25328"/>
                <a:gd name="adj2" fmla="val -28574"/>
              </a:avLst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TextBox 106"/>
            <xdr:cNvSpPr txBox="1">
              <a:spLocks noChangeArrowheads="1"/>
            </xdr:cNvSpPr>
          </xdr:nvSpPr>
          <xdr:spPr>
            <a:xfrm flipH="1">
              <a:off x="505" y="28"/>
              <a:ext cx="116" cy="52"/>
            </a:xfrm>
            <a:prstGeom prst="rect">
              <a:avLst/>
            </a:pr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x1000
komma naar rechts
nullen erbij</a:t>
              </a:r>
            </a:p>
          </xdr:txBody>
        </xdr:sp>
      </xdr:grpSp>
      <xdr:grpSp>
        <xdr:nvGrpSpPr>
          <xdr:cNvPr id="54" name="Group 107"/>
          <xdr:cNvGrpSpPr>
            <a:grpSpLocks/>
          </xdr:cNvGrpSpPr>
        </xdr:nvGrpSpPr>
        <xdr:grpSpPr>
          <a:xfrm>
            <a:off x="3" y="4"/>
            <a:ext cx="136" cy="98"/>
            <a:chOff x="4" y="4"/>
            <a:chExt cx="136" cy="98"/>
          </a:xfrm>
          <a:solidFill>
            <a:srgbClr val="FFFFFF"/>
          </a:solidFill>
        </xdr:grpSpPr>
        <xdr:sp>
          <xdr:nvSpPr>
            <xdr:cNvPr id="55" name="AutoShape 108"/>
            <xdr:cNvSpPr>
              <a:spLocks noChangeAspect="1"/>
            </xdr:cNvSpPr>
          </xdr:nvSpPr>
          <xdr:spPr>
            <a:xfrm>
              <a:off x="4" y="4"/>
              <a:ext cx="136" cy="98"/>
            </a:xfrm>
            <a:prstGeom prst="leftArrow">
              <a:avLst>
                <a:gd name="adj1" fmla="val -25328"/>
                <a:gd name="adj2" fmla="val -28574"/>
              </a:avLst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TextBox 109"/>
            <xdr:cNvSpPr txBox="1">
              <a:spLocks noChangeArrowheads="1"/>
            </xdr:cNvSpPr>
          </xdr:nvSpPr>
          <xdr:spPr>
            <a:xfrm>
              <a:off x="30" y="28"/>
              <a:ext cx="105" cy="52"/>
            </a:xfrm>
            <a:prstGeom prst="rect">
              <a:avLst/>
            </a:pr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:1000
komma naar links
nullen eraf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0</xdr:row>
      <xdr:rowOff>38100</xdr:rowOff>
    </xdr:from>
    <xdr:to>
      <xdr:col>11</xdr:col>
      <xdr:colOff>723900</xdr:colOff>
      <xdr:row>0</xdr:row>
      <xdr:rowOff>971550</xdr:rowOff>
    </xdr:to>
    <xdr:grpSp>
      <xdr:nvGrpSpPr>
        <xdr:cNvPr id="1" name="Group 36"/>
        <xdr:cNvGrpSpPr>
          <a:grpSpLocks/>
        </xdr:cNvGrpSpPr>
      </xdr:nvGrpSpPr>
      <xdr:grpSpPr>
        <a:xfrm>
          <a:off x="4762500" y="38100"/>
          <a:ext cx="1295400" cy="933450"/>
          <a:chOff x="500" y="4"/>
          <a:chExt cx="136" cy="98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 flipH="1">
            <a:off x="500" y="4"/>
            <a:ext cx="136" cy="98"/>
          </a:xfrm>
          <a:prstGeom prst="leftArrow">
            <a:avLst>
              <a:gd name="adj1" fmla="val -25328"/>
              <a:gd name="adj2" fmla="val -28574"/>
            </a:avLst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flipH="1">
            <a:off x="505" y="28"/>
            <a:ext cx="11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x10 / x100 / x1000
komma naar rechts
nullen erbij</a:t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0</xdr:colOff>
      <xdr:row>0</xdr:row>
      <xdr:rowOff>971550</xdr:rowOff>
    </xdr:to>
    <xdr:grpSp>
      <xdr:nvGrpSpPr>
        <xdr:cNvPr id="4" name="Group 35"/>
        <xdr:cNvGrpSpPr>
          <a:grpSpLocks/>
        </xdr:cNvGrpSpPr>
      </xdr:nvGrpSpPr>
      <xdr:grpSpPr>
        <a:xfrm>
          <a:off x="38100" y="38100"/>
          <a:ext cx="1295400" cy="933450"/>
          <a:chOff x="4" y="4"/>
          <a:chExt cx="136" cy="98"/>
        </a:xfrm>
        <a:solidFill>
          <a:srgbClr val="FFFFFF"/>
        </a:solidFill>
      </xdr:grpSpPr>
      <xdr:sp>
        <xdr:nvSpPr>
          <xdr:cNvPr id="5" name="AutoShape 5"/>
          <xdr:cNvSpPr>
            <a:spLocks noChangeAspect="1"/>
          </xdr:cNvSpPr>
        </xdr:nvSpPr>
        <xdr:spPr>
          <a:xfrm>
            <a:off x="4" y="4"/>
            <a:ext cx="136" cy="98"/>
          </a:xfrm>
          <a:prstGeom prst="leftArrow">
            <a:avLst>
              <a:gd name="adj1" fmla="val -25328"/>
              <a:gd name="adj2" fmla="val -28574"/>
            </a:avLst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0" y="28"/>
            <a:ext cx="10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:10 / :100 / :1000
komma naar links
nullen eraf</a:t>
            </a:r>
          </a:p>
        </xdr:txBody>
      </xdr:sp>
    </xdr:grpSp>
    <xdr:clientData/>
  </xdr:twoCellAnchor>
  <xdr:oneCellAnchor>
    <xdr:from>
      <xdr:col>5</xdr:col>
      <xdr:colOff>371475</xdr:colOff>
      <xdr:row>0</xdr:row>
      <xdr:rowOff>228600</xdr:rowOff>
    </xdr:from>
    <xdr:ext cx="323850" cy="714375"/>
    <xdr:sp>
      <xdr:nvSpPr>
        <xdr:cNvPr id="7" name="TextBox 25"/>
        <xdr:cNvSpPr txBox="1">
          <a:spLocks noChangeArrowheads="1"/>
        </xdr:cNvSpPr>
      </xdr:nvSpPr>
      <xdr:spPr>
        <a:xfrm>
          <a:off x="2847975" y="228600"/>
          <a:ext cx="323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
 m</a:t>
          </a:r>
          <a:r>
            <a:rPr lang="en-US" cap="none" sz="12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 m</a:t>
          </a:r>
          <a:r>
            <a:rPr lang="en-US" cap="none" sz="12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314325</xdr:colOff>
      <xdr:row>0</xdr:row>
      <xdr:rowOff>371475</xdr:rowOff>
    </xdr:from>
    <xdr:ext cx="476250" cy="428625"/>
    <xdr:sp>
      <xdr:nvSpPr>
        <xdr:cNvPr id="8" name="TextBox 26"/>
        <xdr:cNvSpPr txBox="1">
          <a:spLocks noChangeArrowheads="1"/>
        </xdr:cNvSpPr>
      </xdr:nvSpPr>
      <xdr:spPr>
        <a:xfrm>
          <a:off x="2409825" y="371475"/>
          <a:ext cx="476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deca-
10</a:t>
          </a:r>
        </a:p>
      </xdr:txBody>
    </xdr:sp>
    <xdr:clientData/>
  </xdr:oneCellAnchor>
  <xdr:oneCellAnchor>
    <xdr:from>
      <xdr:col>3</xdr:col>
      <xdr:colOff>352425</xdr:colOff>
      <xdr:row>0</xdr:row>
      <xdr:rowOff>228600</xdr:rowOff>
    </xdr:from>
    <xdr:ext cx="542925" cy="438150"/>
    <xdr:sp>
      <xdr:nvSpPr>
        <xdr:cNvPr id="9" name="TextBox 27"/>
        <xdr:cNvSpPr txBox="1">
          <a:spLocks noChangeArrowheads="1"/>
        </xdr:cNvSpPr>
      </xdr:nvSpPr>
      <xdr:spPr>
        <a:xfrm>
          <a:off x="1876425" y="228600"/>
          <a:ext cx="542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hecto-
100</a:t>
          </a:r>
        </a:p>
      </xdr:txBody>
    </xdr:sp>
    <xdr:clientData/>
  </xdr:oneCellAnchor>
  <xdr:oneCellAnchor>
    <xdr:from>
      <xdr:col>2</xdr:col>
      <xdr:colOff>142875</xdr:colOff>
      <xdr:row>0</xdr:row>
      <xdr:rowOff>133350</xdr:rowOff>
    </xdr:from>
    <xdr:ext cx="409575" cy="428625"/>
    <xdr:sp>
      <xdr:nvSpPr>
        <xdr:cNvPr id="10" name="TextBox 28"/>
        <xdr:cNvSpPr txBox="1">
          <a:spLocks noChangeArrowheads="1"/>
        </xdr:cNvSpPr>
      </xdr:nvSpPr>
      <xdr:spPr>
        <a:xfrm>
          <a:off x="1476375" y="133350"/>
          <a:ext cx="409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kilo-
1000</a:t>
          </a:r>
        </a:p>
      </xdr:txBody>
    </xdr:sp>
    <xdr:clientData/>
  </xdr:oneCellAnchor>
  <xdr:oneCellAnchor>
    <xdr:from>
      <xdr:col>6</xdr:col>
      <xdr:colOff>419100</xdr:colOff>
      <xdr:row>0</xdr:row>
      <xdr:rowOff>561975</xdr:rowOff>
    </xdr:from>
    <xdr:ext cx="495300" cy="428625"/>
    <xdr:sp>
      <xdr:nvSpPr>
        <xdr:cNvPr id="11" name="TextBox 29"/>
        <xdr:cNvSpPr txBox="1">
          <a:spLocks noChangeArrowheads="1"/>
        </xdr:cNvSpPr>
      </xdr:nvSpPr>
      <xdr:spPr>
        <a:xfrm>
          <a:off x="3657600" y="561975"/>
          <a:ext cx="495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centi-
0,01</a:t>
          </a:r>
        </a:p>
      </xdr:txBody>
    </xdr:sp>
    <xdr:clientData/>
  </xdr:oneCellAnchor>
  <xdr:oneCellAnchor>
    <xdr:from>
      <xdr:col>7</xdr:col>
      <xdr:colOff>352425</xdr:colOff>
      <xdr:row>0</xdr:row>
      <xdr:rowOff>657225</xdr:rowOff>
    </xdr:from>
    <xdr:ext cx="457200" cy="419100"/>
    <xdr:sp>
      <xdr:nvSpPr>
        <xdr:cNvPr id="12" name="TextBox 30"/>
        <xdr:cNvSpPr txBox="1">
          <a:spLocks noChangeArrowheads="1"/>
        </xdr:cNvSpPr>
      </xdr:nvSpPr>
      <xdr:spPr>
        <a:xfrm>
          <a:off x="4162425" y="657225"/>
          <a:ext cx="457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mili-
0,001</a:t>
          </a:r>
        </a:p>
      </xdr:txBody>
    </xdr:sp>
    <xdr:clientData/>
  </xdr:oneCellAnchor>
  <xdr:oneCellAnchor>
    <xdr:from>
      <xdr:col>5</xdr:col>
      <xdr:colOff>723900</xdr:colOff>
      <xdr:row>0</xdr:row>
      <xdr:rowOff>419100</xdr:rowOff>
    </xdr:from>
    <xdr:ext cx="438150" cy="628650"/>
    <xdr:sp>
      <xdr:nvSpPr>
        <xdr:cNvPr id="13" name="TextBox 31"/>
        <xdr:cNvSpPr txBox="1">
          <a:spLocks noChangeArrowheads="1"/>
        </xdr:cNvSpPr>
      </xdr:nvSpPr>
      <xdr:spPr>
        <a:xfrm>
          <a:off x="3200400" y="419100"/>
          <a:ext cx="4381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deci-
0,1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</xdr:row>
      <xdr:rowOff>190500</xdr:rowOff>
    </xdr:from>
    <xdr:to>
      <xdr:col>6</xdr:col>
      <xdr:colOff>228600</xdr:colOff>
      <xdr:row>4</xdr:row>
      <xdr:rowOff>19050</xdr:rowOff>
    </xdr:to>
    <xdr:grpSp>
      <xdr:nvGrpSpPr>
        <xdr:cNvPr id="1" name="Group 23"/>
        <xdr:cNvGrpSpPr>
          <a:grpSpLocks/>
        </xdr:cNvGrpSpPr>
      </xdr:nvGrpSpPr>
      <xdr:grpSpPr>
        <a:xfrm>
          <a:off x="2247900" y="1714500"/>
          <a:ext cx="1219200" cy="28575"/>
          <a:chOff x="265" y="152"/>
          <a:chExt cx="98" cy="0"/>
        </a:xfrm>
        <a:solidFill>
          <a:srgbClr val="FFFFFF"/>
        </a:solidFill>
      </xdr:grpSpPr>
      <xdr:sp>
        <xdr:nvSpPr>
          <xdr:cNvPr id="2" name="Line 24"/>
          <xdr:cNvSpPr>
            <a:spLocks/>
          </xdr:cNvSpPr>
        </xdr:nvSpPr>
        <xdr:spPr>
          <a:xfrm flipV="1">
            <a:off x="318" y="152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5"/>
          <xdr:cNvSpPr>
            <a:spLocks/>
          </xdr:cNvSpPr>
        </xdr:nvSpPr>
        <xdr:spPr>
          <a:xfrm flipH="1">
            <a:off x="265" y="152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0</xdr:row>
      <xdr:rowOff>266700</xdr:rowOff>
    </xdr:from>
    <xdr:to>
      <xdr:col>9</xdr:col>
      <xdr:colOff>238125</xdr:colOff>
      <xdr:row>0</xdr:row>
      <xdr:rowOff>828675</xdr:rowOff>
    </xdr:to>
    <xdr:grpSp>
      <xdr:nvGrpSpPr>
        <xdr:cNvPr id="4" name="Group 29"/>
        <xdr:cNvGrpSpPr>
          <a:grpSpLocks/>
        </xdr:cNvGrpSpPr>
      </xdr:nvGrpSpPr>
      <xdr:grpSpPr>
        <a:xfrm>
          <a:off x="1390650" y="266700"/>
          <a:ext cx="3228975" cy="561975"/>
          <a:chOff x="163" y="29"/>
          <a:chExt cx="359" cy="59"/>
        </a:xfrm>
        <a:solidFill>
          <a:srgbClr val="FFFFFF"/>
        </a:solidFill>
      </xdr:grpSpPr>
      <xdr:pic>
        <xdr:nvPicPr>
          <xdr:cNvPr id="5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4" y="53"/>
            <a:ext cx="303" cy="16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" name="Group 31"/>
          <xdr:cNvGrpSpPr>
            <a:grpSpLocks/>
          </xdr:cNvGrpSpPr>
        </xdr:nvGrpSpPr>
        <xdr:grpSpPr>
          <a:xfrm>
            <a:off x="163" y="29"/>
            <a:ext cx="359" cy="26"/>
            <a:chOff x="163" y="29"/>
            <a:chExt cx="359" cy="19"/>
          </a:xfrm>
          <a:solidFill>
            <a:srgbClr val="FFFFFF"/>
          </a:solidFill>
        </xdr:grpSpPr>
        <xdr:sp>
          <xdr:nvSpPr>
            <xdr:cNvPr id="7" name="TextBox 32"/>
            <xdr:cNvSpPr txBox="1">
              <a:spLocks noChangeArrowheads="1"/>
            </xdr:cNvSpPr>
          </xdr:nvSpPr>
          <xdr:spPr>
            <a:xfrm>
              <a:off x="316" y="2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g</a:t>
              </a:r>
            </a:p>
          </xdr:txBody>
        </xdr:sp>
        <xdr:sp>
          <xdr:nvSpPr>
            <xdr:cNvPr id="8" name="TextBox 33"/>
            <xdr:cNvSpPr txBox="1">
              <a:spLocks noChangeArrowheads="1"/>
            </xdr:cNvSpPr>
          </xdr:nvSpPr>
          <xdr:spPr>
            <a:xfrm>
              <a:off x="267" y="2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dag</a:t>
              </a:r>
            </a:p>
          </xdr:txBody>
        </xdr:sp>
        <xdr:sp>
          <xdr:nvSpPr>
            <xdr:cNvPr id="9" name="TextBox 34"/>
            <xdr:cNvSpPr txBox="1">
              <a:spLocks noChangeArrowheads="1"/>
            </xdr:cNvSpPr>
          </xdr:nvSpPr>
          <xdr:spPr>
            <a:xfrm>
              <a:off x="212" y="29"/>
              <a:ext cx="4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hg</a:t>
              </a:r>
            </a:p>
          </xdr:txBody>
        </xdr:sp>
        <xdr:sp>
          <xdr:nvSpPr>
            <xdr:cNvPr id="10" name="TextBox 35"/>
            <xdr:cNvSpPr txBox="1">
              <a:spLocks noChangeArrowheads="1"/>
            </xdr:cNvSpPr>
          </xdr:nvSpPr>
          <xdr:spPr>
            <a:xfrm>
              <a:off x="163" y="2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kg</a:t>
              </a:r>
            </a:p>
          </xdr:txBody>
        </xdr:sp>
        <xdr:sp>
          <xdr:nvSpPr>
            <xdr:cNvPr id="11" name="TextBox 36"/>
            <xdr:cNvSpPr txBox="1">
              <a:spLocks noChangeArrowheads="1"/>
            </xdr:cNvSpPr>
          </xdr:nvSpPr>
          <xdr:spPr>
            <a:xfrm>
              <a:off x="423" y="2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cg</a:t>
              </a:r>
            </a:p>
          </xdr:txBody>
        </xdr:sp>
        <xdr:sp>
          <xdr:nvSpPr>
            <xdr:cNvPr id="12" name="TextBox 37"/>
            <xdr:cNvSpPr txBox="1">
              <a:spLocks noChangeArrowheads="1"/>
            </xdr:cNvSpPr>
          </xdr:nvSpPr>
          <xdr:spPr>
            <a:xfrm>
              <a:off x="478" y="2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mg</a:t>
              </a:r>
            </a:p>
          </xdr:txBody>
        </xdr:sp>
        <xdr:sp>
          <xdr:nvSpPr>
            <xdr:cNvPr id="13" name="TextBox 38"/>
            <xdr:cNvSpPr txBox="1">
              <a:spLocks noChangeArrowheads="1"/>
            </xdr:cNvSpPr>
          </xdr:nvSpPr>
          <xdr:spPr>
            <a:xfrm>
              <a:off x="369" y="2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dg</a:t>
              </a:r>
            </a:p>
          </xdr:txBody>
        </xdr:sp>
      </xdr:grpSp>
      <xdr:grpSp>
        <xdr:nvGrpSpPr>
          <xdr:cNvPr id="14" name="Group 39"/>
          <xdr:cNvGrpSpPr>
            <a:grpSpLocks/>
          </xdr:cNvGrpSpPr>
        </xdr:nvGrpSpPr>
        <xdr:grpSpPr>
          <a:xfrm>
            <a:off x="185" y="69"/>
            <a:ext cx="307" cy="19"/>
            <a:chOff x="185" y="69"/>
            <a:chExt cx="307" cy="19"/>
          </a:xfrm>
          <a:solidFill>
            <a:srgbClr val="FFFFFF"/>
          </a:solidFill>
        </xdr:grpSpPr>
        <xdr:sp>
          <xdr:nvSpPr>
            <xdr:cNvPr id="15" name="TextBox 40"/>
            <xdr:cNvSpPr txBox="1">
              <a:spLocks noChangeArrowheads="1"/>
            </xdr:cNvSpPr>
          </xdr:nvSpPr>
          <xdr:spPr>
            <a:xfrm>
              <a:off x="343" y="6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0</a:t>
              </a:r>
            </a:p>
          </xdr:txBody>
        </xdr:sp>
        <xdr:sp>
          <xdr:nvSpPr>
            <xdr:cNvPr id="16" name="TextBox 41"/>
            <xdr:cNvSpPr txBox="1">
              <a:spLocks noChangeArrowheads="1"/>
            </xdr:cNvSpPr>
          </xdr:nvSpPr>
          <xdr:spPr>
            <a:xfrm>
              <a:off x="290" y="6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0</a:t>
              </a:r>
            </a:p>
          </xdr:txBody>
        </xdr:sp>
        <xdr:sp>
          <xdr:nvSpPr>
            <xdr:cNvPr id="17" name="TextBox 42"/>
            <xdr:cNvSpPr txBox="1">
              <a:spLocks noChangeArrowheads="1"/>
            </xdr:cNvSpPr>
          </xdr:nvSpPr>
          <xdr:spPr>
            <a:xfrm>
              <a:off x="238" y="6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0</a:t>
              </a:r>
            </a:p>
          </xdr:txBody>
        </xdr:sp>
        <xdr:sp>
          <xdr:nvSpPr>
            <xdr:cNvPr id="18" name="TextBox 43"/>
            <xdr:cNvSpPr txBox="1">
              <a:spLocks noChangeArrowheads="1"/>
            </xdr:cNvSpPr>
          </xdr:nvSpPr>
          <xdr:spPr>
            <a:xfrm>
              <a:off x="185" y="6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0</a:t>
              </a:r>
            </a:p>
          </xdr:txBody>
        </xdr:sp>
        <xdr:sp>
          <xdr:nvSpPr>
            <xdr:cNvPr id="19" name="TextBox 44"/>
            <xdr:cNvSpPr txBox="1">
              <a:spLocks noChangeArrowheads="1"/>
            </xdr:cNvSpPr>
          </xdr:nvSpPr>
          <xdr:spPr>
            <a:xfrm>
              <a:off x="448" y="6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0</a:t>
              </a:r>
            </a:p>
          </xdr:txBody>
        </xdr:sp>
        <xdr:sp>
          <xdr:nvSpPr>
            <xdr:cNvPr id="20" name="TextBox 45"/>
            <xdr:cNvSpPr txBox="1">
              <a:spLocks noChangeArrowheads="1"/>
            </xdr:cNvSpPr>
          </xdr:nvSpPr>
          <xdr:spPr>
            <a:xfrm>
              <a:off x="395" y="69"/>
              <a:ext cx="44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333399"/>
                  </a:solidFill>
                  <a:latin typeface="Arial"/>
                  <a:ea typeface="Arial"/>
                  <a:cs typeface="Arial"/>
                </a:rPr>
                <a:t>0</a:t>
              </a:r>
            </a:p>
          </xdr:txBody>
        </xdr:sp>
      </xdr:grpSp>
    </xdr:grpSp>
    <xdr:clientData/>
  </xdr:twoCellAnchor>
  <xdr:twoCellAnchor>
    <xdr:from>
      <xdr:col>9</xdr:col>
      <xdr:colOff>381000</xdr:colOff>
      <xdr:row>0</xdr:row>
      <xdr:rowOff>47625</xdr:rowOff>
    </xdr:from>
    <xdr:to>
      <xdr:col>11</xdr:col>
      <xdr:colOff>723900</xdr:colOff>
      <xdr:row>0</xdr:row>
      <xdr:rowOff>981075</xdr:rowOff>
    </xdr:to>
    <xdr:grpSp>
      <xdr:nvGrpSpPr>
        <xdr:cNvPr id="21" name="Group 48"/>
        <xdr:cNvGrpSpPr>
          <a:grpSpLocks/>
        </xdr:cNvGrpSpPr>
      </xdr:nvGrpSpPr>
      <xdr:grpSpPr>
        <a:xfrm>
          <a:off x="4762500" y="47625"/>
          <a:ext cx="1295400" cy="933450"/>
          <a:chOff x="500" y="4"/>
          <a:chExt cx="136" cy="98"/>
        </a:xfrm>
        <a:solidFill>
          <a:srgbClr val="FFFFFF"/>
        </a:solidFill>
      </xdr:grpSpPr>
      <xdr:sp>
        <xdr:nvSpPr>
          <xdr:cNvPr id="22" name="AutoShape 49"/>
          <xdr:cNvSpPr>
            <a:spLocks noChangeAspect="1"/>
          </xdr:cNvSpPr>
        </xdr:nvSpPr>
        <xdr:spPr>
          <a:xfrm flipH="1">
            <a:off x="500" y="4"/>
            <a:ext cx="136" cy="98"/>
          </a:xfrm>
          <a:prstGeom prst="leftArrow">
            <a:avLst>
              <a:gd name="adj1" fmla="val -25328"/>
              <a:gd name="adj2" fmla="val -28574"/>
            </a:avLst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50"/>
          <xdr:cNvSpPr txBox="1">
            <a:spLocks noChangeArrowheads="1"/>
          </xdr:cNvSpPr>
        </xdr:nvSpPr>
        <xdr:spPr>
          <a:xfrm flipH="1">
            <a:off x="505" y="28"/>
            <a:ext cx="11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x10
komma naar rechts
nullen erbij</a:t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47625</xdr:rowOff>
    </xdr:from>
    <xdr:to>
      <xdr:col>2</xdr:col>
      <xdr:colOff>0</xdr:colOff>
      <xdr:row>0</xdr:row>
      <xdr:rowOff>981075</xdr:rowOff>
    </xdr:to>
    <xdr:grpSp>
      <xdr:nvGrpSpPr>
        <xdr:cNvPr id="24" name="Group 51"/>
        <xdr:cNvGrpSpPr>
          <a:grpSpLocks/>
        </xdr:cNvGrpSpPr>
      </xdr:nvGrpSpPr>
      <xdr:grpSpPr>
        <a:xfrm>
          <a:off x="38100" y="47625"/>
          <a:ext cx="1295400" cy="933450"/>
          <a:chOff x="4" y="4"/>
          <a:chExt cx="136" cy="98"/>
        </a:xfrm>
        <a:solidFill>
          <a:srgbClr val="FFFFFF"/>
        </a:solidFill>
      </xdr:grpSpPr>
      <xdr:sp>
        <xdr:nvSpPr>
          <xdr:cNvPr id="25" name="AutoShape 52"/>
          <xdr:cNvSpPr>
            <a:spLocks noChangeAspect="1"/>
          </xdr:cNvSpPr>
        </xdr:nvSpPr>
        <xdr:spPr>
          <a:xfrm>
            <a:off x="4" y="4"/>
            <a:ext cx="136" cy="98"/>
          </a:xfrm>
          <a:prstGeom prst="leftArrow">
            <a:avLst>
              <a:gd name="adj1" fmla="val -25328"/>
              <a:gd name="adj2" fmla="val -28574"/>
            </a:avLst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Box 53"/>
          <xdr:cNvSpPr txBox="1">
            <a:spLocks noChangeArrowheads="1"/>
          </xdr:cNvSpPr>
        </xdr:nvSpPr>
        <xdr:spPr>
          <a:xfrm>
            <a:off x="30" y="28"/>
            <a:ext cx="10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:10
komma naar links
nullen eraf</a:t>
            </a:r>
          </a:p>
        </xdr:txBody>
      </xdr:sp>
    </xdr:grpSp>
    <xdr:clientData/>
  </xdr:twoCellAnchor>
  <xdr:oneCellAnchor>
    <xdr:from>
      <xdr:col>0</xdr:col>
      <xdr:colOff>723900</xdr:colOff>
      <xdr:row>0</xdr:row>
      <xdr:rowOff>47625</xdr:rowOff>
    </xdr:from>
    <xdr:ext cx="962025" cy="200025"/>
    <xdr:sp>
      <xdr:nvSpPr>
        <xdr:cNvPr id="27" name="TextBox 54"/>
        <xdr:cNvSpPr txBox="1">
          <a:spLocks noChangeArrowheads="1"/>
        </xdr:cNvSpPr>
      </xdr:nvSpPr>
      <xdr:spPr>
        <a:xfrm>
          <a:off x="723900" y="47625"/>
          <a:ext cx="962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ton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= 1.000 kg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</xdr:row>
      <xdr:rowOff>190500</xdr:rowOff>
    </xdr:from>
    <xdr:to>
      <xdr:col>6</xdr:col>
      <xdr:colOff>228600</xdr:colOff>
      <xdr:row>4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247900" y="1590675"/>
          <a:ext cx="1219200" cy="28575"/>
          <a:chOff x="265" y="152"/>
          <a:chExt cx="98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318" y="152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265" y="152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47625</xdr:rowOff>
    </xdr:from>
    <xdr:to>
      <xdr:col>11</xdr:col>
      <xdr:colOff>723900</xdr:colOff>
      <xdr:row>0</xdr:row>
      <xdr:rowOff>981075</xdr:rowOff>
    </xdr:to>
    <xdr:grpSp>
      <xdr:nvGrpSpPr>
        <xdr:cNvPr id="4" name="Group 39"/>
        <xdr:cNvGrpSpPr>
          <a:grpSpLocks/>
        </xdr:cNvGrpSpPr>
      </xdr:nvGrpSpPr>
      <xdr:grpSpPr>
        <a:xfrm>
          <a:off x="38100" y="47625"/>
          <a:ext cx="6019800" cy="933450"/>
          <a:chOff x="4" y="5"/>
          <a:chExt cx="632" cy="98"/>
        </a:xfrm>
        <a:solidFill>
          <a:srgbClr val="FFFFFF"/>
        </a:solidFill>
      </xdr:grpSpPr>
      <xdr:grpSp>
        <xdr:nvGrpSpPr>
          <xdr:cNvPr id="5" name="Group 24"/>
          <xdr:cNvGrpSpPr>
            <a:grpSpLocks/>
          </xdr:cNvGrpSpPr>
        </xdr:nvGrpSpPr>
        <xdr:grpSpPr>
          <a:xfrm>
            <a:off x="4" y="5"/>
            <a:ext cx="632" cy="98"/>
            <a:chOff x="4" y="215"/>
            <a:chExt cx="632" cy="98"/>
          </a:xfrm>
          <a:solidFill>
            <a:srgbClr val="FFFFFF"/>
          </a:solidFill>
        </xdr:grpSpPr>
        <xdr:grpSp>
          <xdr:nvGrpSpPr>
            <xdr:cNvPr id="6" name="Group 25"/>
            <xdr:cNvGrpSpPr>
              <a:grpSpLocks/>
            </xdr:cNvGrpSpPr>
          </xdr:nvGrpSpPr>
          <xdr:grpSpPr>
            <a:xfrm>
              <a:off x="500" y="215"/>
              <a:ext cx="136" cy="98"/>
              <a:chOff x="500" y="4"/>
              <a:chExt cx="136" cy="98"/>
            </a:xfrm>
            <a:solidFill>
              <a:srgbClr val="FFFFFF"/>
            </a:solidFill>
          </xdr:grpSpPr>
          <xdr:sp>
            <xdr:nvSpPr>
              <xdr:cNvPr id="7" name="AutoShape 26"/>
              <xdr:cNvSpPr>
                <a:spLocks noChangeAspect="1"/>
              </xdr:cNvSpPr>
            </xdr:nvSpPr>
            <xdr:spPr>
              <a:xfrm flipH="1">
                <a:off x="500" y="4"/>
                <a:ext cx="136" cy="98"/>
              </a:xfrm>
              <a:prstGeom prst="leftArrow">
                <a:avLst>
                  <a:gd name="adj1" fmla="val -25328"/>
                  <a:gd name="adj2" fmla="val -28574"/>
                </a:avLst>
              </a:prstGeom>
              <a:solidFill>
                <a:srgbClr val="FF99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TextBox 27"/>
              <xdr:cNvSpPr txBox="1">
                <a:spLocks noChangeArrowheads="1"/>
              </xdr:cNvSpPr>
            </xdr:nvSpPr>
            <xdr:spPr>
              <a:xfrm flipH="1">
                <a:off x="505" y="28"/>
                <a:ext cx="116" cy="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x1000
komma naar rechts
nullen erbij</a:t>
                </a:r>
              </a:p>
            </xdr:txBody>
          </xdr:sp>
        </xdr:grpSp>
        <xdr:grpSp>
          <xdr:nvGrpSpPr>
            <xdr:cNvPr id="9" name="Group 28"/>
            <xdr:cNvGrpSpPr>
              <a:grpSpLocks/>
            </xdr:cNvGrpSpPr>
          </xdr:nvGrpSpPr>
          <xdr:grpSpPr>
            <a:xfrm>
              <a:off x="4" y="215"/>
              <a:ext cx="136" cy="98"/>
              <a:chOff x="4" y="4"/>
              <a:chExt cx="136" cy="98"/>
            </a:xfrm>
            <a:solidFill>
              <a:srgbClr val="FFFFFF"/>
            </a:solidFill>
          </xdr:grpSpPr>
          <xdr:sp>
            <xdr:nvSpPr>
              <xdr:cNvPr id="10" name="AutoShape 29"/>
              <xdr:cNvSpPr>
                <a:spLocks noChangeAspect="1"/>
              </xdr:cNvSpPr>
            </xdr:nvSpPr>
            <xdr:spPr>
              <a:xfrm>
                <a:off x="4" y="4"/>
                <a:ext cx="136" cy="98"/>
              </a:xfrm>
              <a:prstGeom prst="leftArrow">
                <a:avLst>
                  <a:gd name="adj1" fmla="val -25328"/>
                  <a:gd name="adj2" fmla="val -28574"/>
                </a:avLst>
              </a:prstGeom>
              <a:solidFill>
                <a:srgbClr val="FF99CC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TextBox 30"/>
              <xdr:cNvSpPr txBox="1">
                <a:spLocks noChangeArrowheads="1"/>
              </xdr:cNvSpPr>
            </xdr:nvSpPr>
            <xdr:spPr>
              <a:xfrm>
                <a:off x="30" y="28"/>
                <a:ext cx="106" cy="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:1000
komma naar links
nullen eraf</a:t>
                </a:r>
              </a:p>
            </xdr:txBody>
          </xdr:sp>
        </xdr:grpSp>
      </xdr:grpSp>
      <xdr:grpSp>
        <xdr:nvGrpSpPr>
          <xdr:cNvPr id="12" name="Group 38"/>
          <xdr:cNvGrpSpPr>
            <a:grpSpLocks/>
          </xdr:cNvGrpSpPr>
        </xdr:nvGrpSpPr>
        <xdr:grpSpPr>
          <a:xfrm>
            <a:off x="151" y="11"/>
            <a:ext cx="333" cy="84"/>
            <a:chOff x="151" y="11"/>
            <a:chExt cx="333" cy="84"/>
          </a:xfrm>
          <a:solidFill>
            <a:srgbClr val="FFFFFF"/>
          </a:solidFill>
        </xdr:grpSpPr>
        <xdr:pic>
          <xdr:nvPicPr>
            <xdr:cNvPr id="13" name="Picture 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6" y="60"/>
              <a:ext cx="292" cy="1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" name="TextBox 10"/>
            <xdr:cNvSpPr txBox="1">
              <a:spLocks noChangeArrowheads="1"/>
            </xdr:cNvSpPr>
          </xdr:nvSpPr>
          <xdr:spPr>
            <a:xfrm>
              <a:off x="345" y="24"/>
              <a:ext cx="40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MB
</a:t>
              </a:r>
              <a:r>
                <a:rPr lang="en-US" cap="none" sz="8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mega-</a:t>
              </a:r>
            </a:p>
          </xdr:txBody>
        </xdr:sp>
        <xdr:sp>
          <xdr:nvSpPr>
            <xdr:cNvPr id="15" name="TextBox 11"/>
            <xdr:cNvSpPr txBox="1">
              <a:spLocks noChangeArrowheads="1"/>
            </xdr:cNvSpPr>
          </xdr:nvSpPr>
          <xdr:spPr>
            <a:xfrm>
              <a:off x="297" y="25"/>
              <a:ext cx="3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GB
</a:t>
              </a:r>
              <a:r>
                <a:rPr lang="en-US" cap="none" sz="8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giga-</a:t>
              </a:r>
            </a:p>
          </xdr:txBody>
        </xdr:sp>
        <xdr:sp>
          <xdr:nvSpPr>
            <xdr:cNvPr id="16" name="TextBox 12"/>
            <xdr:cNvSpPr txBox="1">
              <a:spLocks noChangeArrowheads="1"/>
            </xdr:cNvSpPr>
          </xdr:nvSpPr>
          <xdr:spPr>
            <a:xfrm>
              <a:off x="248" y="25"/>
              <a:ext cx="30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TB
</a:t>
              </a:r>
              <a:r>
                <a:rPr lang="en-US" cap="none" sz="8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tera-</a:t>
              </a:r>
            </a:p>
          </xdr:txBody>
        </xdr:sp>
        <xdr:sp>
          <xdr:nvSpPr>
            <xdr:cNvPr id="17" name="TextBox 13"/>
            <xdr:cNvSpPr txBox="1">
              <a:spLocks noChangeArrowheads="1"/>
            </xdr:cNvSpPr>
          </xdr:nvSpPr>
          <xdr:spPr>
            <a:xfrm>
              <a:off x="197" y="25"/>
              <a:ext cx="3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PB
</a:t>
              </a:r>
              <a:r>
                <a:rPr lang="en-US" cap="none" sz="8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peta-</a:t>
              </a:r>
            </a:p>
          </xdr:txBody>
        </xdr:sp>
        <xdr:sp>
          <xdr:nvSpPr>
            <xdr:cNvPr id="18" name="TextBox 14"/>
            <xdr:cNvSpPr txBox="1">
              <a:spLocks noChangeArrowheads="1"/>
            </xdr:cNvSpPr>
          </xdr:nvSpPr>
          <xdr:spPr>
            <a:xfrm>
              <a:off x="442" y="32"/>
              <a:ext cx="4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byte</a:t>
              </a:r>
            </a:p>
          </xdr:txBody>
        </xdr:sp>
        <xdr:sp>
          <xdr:nvSpPr>
            <xdr:cNvPr id="19" name="TextBox 16"/>
            <xdr:cNvSpPr txBox="1">
              <a:spLocks noChangeArrowheads="1"/>
            </xdr:cNvSpPr>
          </xdr:nvSpPr>
          <xdr:spPr>
            <a:xfrm>
              <a:off x="400" y="24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kB
</a:t>
              </a:r>
              <a:r>
                <a:rPr lang="en-US" cap="none" sz="8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kilo-</a:t>
              </a:r>
            </a:p>
          </xdr:txBody>
        </xdr:sp>
        <xdr:sp>
          <xdr:nvSpPr>
            <xdr:cNvPr id="20" name="TextBox 18"/>
            <xdr:cNvSpPr txBox="1">
              <a:spLocks noChangeArrowheads="1"/>
            </xdr:cNvSpPr>
          </xdr:nvSpPr>
          <xdr:spPr>
            <a:xfrm>
              <a:off x="318" y="76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000</a:t>
              </a:r>
            </a:p>
          </xdr:txBody>
        </xdr:sp>
        <xdr:sp>
          <xdr:nvSpPr>
            <xdr:cNvPr id="21" name="TextBox 19"/>
            <xdr:cNvSpPr txBox="1">
              <a:spLocks noChangeArrowheads="1"/>
            </xdr:cNvSpPr>
          </xdr:nvSpPr>
          <xdr:spPr>
            <a:xfrm>
              <a:off x="267" y="76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000</a:t>
              </a:r>
            </a:p>
          </xdr:txBody>
        </xdr:sp>
        <xdr:sp>
          <xdr:nvSpPr>
            <xdr:cNvPr id="22" name="TextBox 20"/>
            <xdr:cNvSpPr txBox="1">
              <a:spLocks noChangeArrowheads="1"/>
            </xdr:cNvSpPr>
          </xdr:nvSpPr>
          <xdr:spPr>
            <a:xfrm>
              <a:off x="217" y="76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000</a:t>
              </a:r>
            </a:p>
          </xdr:txBody>
        </xdr:sp>
        <xdr:sp>
          <xdr:nvSpPr>
            <xdr:cNvPr id="23" name="TextBox 21"/>
            <xdr:cNvSpPr txBox="1">
              <a:spLocks noChangeArrowheads="1"/>
            </xdr:cNvSpPr>
          </xdr:nvSpPr>
          <xdr:spPr>
            <a:xfrm>
              <a:off x="166" y="76"/>
              <a:ext cx="4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000</a:t>
              </a:r>
            </a:p>
          </xdr:txBody>
        </xdr:sp>
        <xdr:sp>
          <xdr:nvSpPr>
            <xdr:cNvPr id="24" name="TextBox 23"/>
            <xdr:cNvSpPr txBox="1">
              <a:spLocks noChangeArrowheads="1"/>
            </xdr:cNvSpPr>
          </xdr:nvSpPr>
          <xdr:spPr>
            <a:xfrm>
              <a:off x="368" y="76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000</a:t>
              </a:r>
            </a:p>
          </xdr:txBody>
        </xdr:sp>
        <xdr:sp>
          <xdr:nvSpPr>
            <xdr:cNvPr id="25" name="TextBox 36"/>
            <xdr:cNvSpPr txBox="1">
              <a:spLocks noChangeArrowheads="1"/>
            </xdr:cNvSpPr>
          </xdr:nvSpPr>
          <xdr:spPr>
            <a:xfrm>
              <a:off x="417" y="74"/>
              <a:ext cx="4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000</a:t>
              </a:r>
            </a:p>
          </xdr:txBody>
        </xdr:sp>
        <xdr:sp>
          <xdr:nvSpPr>
            <xdr:cNvPr id="26" name="TextBox 37"/>
            <xdr:cNvSpPr txBox="1">
              <a:spLocks noChangeArrowheads="1"/>
            </xdr:cNvSpPr>
          </xdr:nvSpPr>
          <xdr:spPr>
            <a:xfrm>
              <a:off x="151" y="11"/>
              <a:ext cx="22" cy="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
...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1">
    <tabColor indexed="11"/>
  </sheetPr>
  <dimension ref="A1:N43"/>
  <sheetViews>
    <sheetView showGridLines="0" showRowColHeaders="0" tabSelected="1" showOutlineSymbols="0" zoomScale="115" zoomScaleNormal="115" zoomScaleSheetLayoutView="100" workbookViewId="0" topLeftCell="A1">
      <pane ySplit="1" topLeftCell="BM2" activePane="bottomLeft" state="frozen"/>
      <selection pane="topLeft" activeCell="D9" sqref="D9"/>
      <selection pane="bottomLeft" activeCell="D8" sqref="D8"/>
    </sheetView>
  </sheetViews>
  <sheetFormatPr defaultColWidth="9.140625" defaultRowHeight="12.75"/>
  <cols>
    <col min="1" max="1" width="14.28125" style="9" customWidth="1"/>
    <col min="2" max="2" width="5.7109375" style="9" customWidth="1"/>
    <col min="3" max="3" width="2.8515625" style="10" customWidth="1"/>
    <col min="4" max="4" width="8.57421875" style="44" customWidth="1"/>
    <col min="5" max="5" width="5.7109375" style="9" customWidth="1"/>
    <col min="6" max="6" width="11.421875" style="9" customWidth="1"/>
    <col min="7" max="7" width="8.57421875" style="9" customWidth="1"/>
    <col min="8" max="8" width="5.7109375" style="9" customWidth="1"/>
    <col min="9" max="9" width="2.8515625" style="9" customWidth="1"/>
    <col min="10" max="10" width="8.57421875" style="9" customWidth="1"/>
    <col min="11" max="11" width="5.7109375" style="9" customWidth="1"/>
    <col min="12" max="12" width="11.421875" style="9" customWidth="1"/>
    <col min="13" max="13" width="6.57421875" style="9" customWidth="1"/>
    <col min="14" max="16384" width="9.140625" style="9" customWidth="1"/>
  </cols>
  <sheetData>
    <row r="1" spans="1:13" s="8" customFormat="1" ht="78.75" customHeight="1">
      <c r="A1" s="49">
        <f>IF(B1=0,"","goed:")</f>
      </c>
      <c r="B1" s="50">
        <f>COUNTIF(F$7:L$43,":)")</f>
        <v>0</v>
      </c>
      <c r="C1" s="53"/>
      <c r="D1" s="73" t="s">
        <v>102</v>
      </c>
      <c r="E1" s="74"/>
      <c r="F1" s="74"/>
      <c r="G1" s="74"/>
      <c r="H1" s="74"/>
      <c r="I1" s="74"/>
      <c r="J1" s="51">
        <f>COUNTIF(F2:L100,"OJEE !")</f>
        <v>1</v>
      </c>
      <c r="K1" s="68" t="str">
        <f>IF(J1=0,"","fout")</f>
        <v>fout</v>
      </c>
      <c r="L1" s="53"/>
      <c r="M1" s="14"/>
    </row>
    <row r="2" spans="1:12" s="8" customFormat="1" ht="22.5" customHeight="1">
      <c r="A2" s="77" t="s">
        <v>45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8" customFormat="1" ht="15" customHeight="1">
      <c r="A3" s="77" t="s">
        <v>46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75">
      <c r="A4" s="78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5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5.75">
      <c r="A6" s="71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4" s="12" customFormat="1" ht="15.75">
      <c r="A7" s="3"/>
      <c r="B7" s="4"/>
      <c r="C7" s="3"/>
      <c r="D7" s="42"/>
      <c r="E7" s="3"/>
      <c r="F7" s="45"/>
      <c r="G7" s="3"/>
      <c r="H7" s="3"/>
      <c r="I7" s="3"/>
      <c r="J7" s="3"/>
      <c r="K7" s="3"/>
      <c r="L7" s="45"/>
      <c r="N7" s="13"/>
    </row>
    <row r="8" spans="1:12" ht="15">
      <c r="A8" s="5"/>
      <c r="B8" s="39" t="s">
        <v>50</v>
      </c>
      <c r="C8" s="2" t="s">
        <v>6</v>
      </c>
      <c r="D8" s="37"/>
      <c r="E8" s="1" t="s">
        <v>3</v>
      </c>
      <c r="F8" s="46">
        <f>IF((D8=""),"",IF((D8=10),":)","OJEE !"))</f>
      </c>
      <c r="G8" s="5"/>
      <c r="H8" s="39" t="s">
        <v>50</v>
      </c>
      <c r="I8" s="2" t="s">
        <v>6</v>
      </c>
      <c r="J8" s="37"/>
      <c r="K8" s="1" t="s">
        <v>4</v>
      </c>
      <c r="L8" s="46">
        <f>IF((J8=""),"",IF((J8=100),":)","OJEE !"))</f>
      </c>
    </row>
    <row r="9" spans="1:12" ht="15">
      <c r="A9" s="5"/>
      <c r="B9" s="39" t="s">
        <v>51</v>
      </c>
      <c r="C9" s="2" t="s">
        <v>6</v>
      </c>
      <c r="D9" s="37">
        <v>2</v>
      </c>
      <c r="E9" s="1" t="s">
        <v>3</v>
      </c>
      <c r="F9" s="46" t="str">
        <f>IF((D9=""),"",IF((D9=20),":)","OJEE !"))</f>
        <v>OJEE !</v>
      </c>
      <c r="G9" s="5"/>
      <c r="H9" s="39" t="s">
        <v>70</v>
      </c>
      <c r="I9" s="2" t="s">
        <v>6</v>
      </c>
      <c r="J9" s="37"/>
      <c r="K9" s="1" t="s">
        <v>4</v>
      </c>
      <c r="L9" s="46">
        <f>IF((J9=""),"",IF((J9=300),":)","OJEE !"))</f>
      </c>
    </row>
    <row r="10" spans="1:12" ht="15">
      <c r="A10" s="5"/>
      <c r="B10" s="39" t="s">
        <v>52</v>
      </c>
      <c r="C10" s="2" t="s">
        <v>6</v>
      </c>
      <c r="D10" s="37"/>
      <c r="E10" s="1" t="s">
        <v>3</v>
      </c>
      <c r="F10" s="46">
        <f>IF((D10=""),"",IF((D10=40),":)","OJEE !"))</f>
      </c>
      <c r="G10" s="5"/>
      <c r="H10" s="39" t="s">
        <v>71</v>
      </c>
      <c r="I10" s="2" t="s">
        <v>6</v>
      </c>
      <c r="J10" s="37"/>
      <c r="K10" s="1" t="s">
        <v>4</v>
      </c>
      <c r="L10" s="46">
        <f>IF((J10=""),"",IF((J10=600),":)","OJEE !"))</f>
      </c>
    </row>
    <row r="11" spans="1:12" ht="15">
      <c r="A11" s="5"/>
      <c r="B11" s="39" t="s">
        <v>53</v>
      </c>
      <c r="C11" s="2" t="s">
        <v>6</v>
      </c>
      <c r="D11" s="37"/>
      <c r="E11" s="1" t="s">
        <v>3</v>
      </c>
      <c r="F11" s="46">
        <f>IF((D11=""),"",IF((D11=80),":)","OJEE !"))</f>
      </c>
      <c r="G11" s="5"/>
      <c r="H11" s="39" t="s">
        <v>72</v>
      </c>
      <c r="I11" s="2" t="s">
        <v>6</v>
      </c>
      <c r="J11" s="37"/>
      <c r="K11" s="1" t="s">
        <v>4</v>
      </c>
      <c r="L11" s="46">
        <f>IF((J11=""),"",IF((J11=1200),":)","OJEE !"))</f>
      </c>
    </row>
    <row r="12" spans="1:12" ht="15">
      <c r="A12" s="5"/>
      <c r="B12" s="39" t="s">
        <v>54</v>
      </c>
      <c r="C12" s="2" t="s">
        <v>6</v>
      </c>
      <c r="D12" s="37"/>
      <c r="E12" s="1" t="s">
        <v>3</v>
      </c>
      <c r="F12" s="46">
        <f>IF((D12=""),"",IF((D12=160),":)","OJEE !"))</f>
      </c>
      <c r="G12" s="5"/>
      <c r="H12" s="39" t="s">
        <v>89</v>
      </c>
      <c r="I12" s="2" t="s">
        <v>6</v>
      </c>
      <c r="J12" s="37"/>
      <c r="K12" s="1" t="s">
        <v>4</v>
      </c>
      <c r="L12" s="46">
        <f>IF((J12=""),"",IF((J12=240),":)","OJEE !"))</f>
      </c>
    </row>
    <row r="13" spans="1:12" s="12" customFormat="1" ht="30" customHeight="1">
      <c r="A13" s="7"/>
      <c r="B13" s="3"/>
      <c r="C13" s="3"/>
      <c r="D13" s="42"/>
      <c r="E13" s="3"/>
      <c r="F13" s="46"/>
      <c r="G13" s="7"/>
      <c r="H13" s="41"/>
      <c r="I13" s="3"/>
      <c r="J13" s="3"/>
      <c r="K13" s="3"/>
      <c r="L13" s="46"/>
    </row>
    <row r="14" spans="1:12" ht="15">
      <c r="A14" s="5"/>
      <c r="B14" s="39" t="s">
        <v>55</v>
      </c>
      <c r="C14" s="2" t="s">
        <v>6</v>
      </c>
      <c r="D14" s="37"/>
      <c r="E14" s="1" t="s">
        <v>4</v>
      </c>
      <c r="F14" s="46">
        <f>IF((D14=""),"",IF((D14=10),":)","OJEE !"))</f>
      </c>
      <c r="G14" s="5"/>
      <c r="H14" s="39" t="s">
        <v>55</v>
      </c>
      <c r="I14" s="2" t="s">
        <v>6</v>
      </c>
      <c r="J14" s="37"/>
      <c r="K14" s="1" t="s">
        <v>5</v>
      </c>
      <c r="L14" s="46">
        <f>IF((J14=""),"",IF((J14=100),":)","OJEE !"))</f>
      </c>
    </row>
    <row r="15" spans="1:12" ht="15">
      <c r="A15" s="5"/>
      <c r="B15" s="39" t="s">
        <v>56</v>
      </c>
      <c r="C15" s="2" t="s">
        <v>6</v>
      </c>
      <c r="D15" s="37"/>
      <c r="E15" s="1" t="s">
        <v>4</v>
      </c>
      <c r="F15" s="46">
        <f>IF((D15=""),"",IF((D15=50),":)","OJEE !"))</f>
      </c>
      <c r="G15" s="5"/>
      <c r="H15" s="39" t="s">
        <v>57</v>
      </c>
      <c r="I15" s="2" t="s">
        <v>6</v>
      </c>
      <c r="J15" s="37"/>
      <c r="K15" s="1" t="s">
        <v>5</v>
      </c>
      <c r="L15" s="46">
        <f>IF((J15=""),"",IF((J15=1000),":)","OJEE !"))</f>
      </c>
    </row>
    <row r="16" spans="1:12" ht="15">
      <c r="A16" s="5"/>
      <c r="B16" s="39" t="s">
        <v>57</v>
      </c>
      <c r="C16" s="2" t="s">
        <v>6</v>
      </c>
      <c r="D16" s="37"/>
      <c r="E16" s="1" t="s">
        <v>4</v>
      </c>
      <c r="F16" s="46">
        <f>IF((D16=""),"",IF((D16=100),":)","OJEE !"))</f>
      </c>
      <c r="G16" s="5"/>
      <c r="H16" s="39" t="s">
        <v>90</v>
      </c>
      <c r="I16" s="2" t="s">
        <v>6</v>
      </c>
      <c r="J16" s="37"/>
      <c r="K16" s="1" t="s">
        <v>5</v>
      </c>
      <c r="L16" s="46">
        <f>IF((J16=""),"",IF((J16=10),":)","OJEE !"))</f>
      </c>
    </row>
    <row r="17" spans="1:12" ht="15">
      <c r="A17" s="5"/>
      <c r="B17" s="39" t="s">
        <v>84</v>
      </c>
      <c r="C17" s="2" t="s">
        <v>6</v>
      </c>
      <c r="D17" s="37"/>
      <c r="E17" s="1" t="s">
        <v>4</v>
      </c>
      <c r="F17" s="46">
        <f>IF((D17=""),"",IF((D17=5),":)","OJEE !"))</f>
      </c>
      <c r="G17" s="5"/>
      <c r="H17" s="39" t="s">
        <v>91</v>
      </c>
      <c r="I17" s="2" t="s">
        <v>6</v>
      </c>
      <c r="J17" s="37"/>
      <c r="K17" s="1" t="s">
        <v>5</v>
      </c>
      <c r="L17" s="46">
        <f>IF((J17=""),"",IF((J17=1),":)","OJEE !"))</f>
      </c>
    </row>
    <row r="18" spans="1:12" ht="15">
      <c r="A18" s="5"/>
      <c r="B18" s="39" t="s">
        <v>85</v>
      </c>
      <c r="C18" s="2" t="s">
        <v>6</v>
      </c>
      <c r="D18" s="37"/>
      <c r="E18" s="1" t="s">
        <v>4</v>
      </c>
      <c r="F18" s="46">
        <f>IF((D18=""),"",IF((D18=75),":)","OJEE !"))</f>
      </c>
      <c r="G18" s="5"/>
      <c r="H18" s="39" t="s">
        <v>92</v>
      </c>
      <c r="I18" s="2" t="s">
        <v>6</v>
      </c>
      <c r="J18" s="37"/>
      <c r="K18" s="1" t="s">
        <v>5</v>
      </c>
      <c r="L18" s="46">
        <f>IF((J18=""),"",IF((J18=1010),":)","OJEE !"))</f>
      </c>
    </row>
    <row r="19" spans="1:12" s="12" customFormat="1" ht="30" customHeight="1">
      <c r="A19" s="7"/>
      <c r="B19" s="3"/>
      <c r="C19" s="3"/>
      <c r="D19" s="42"/>
      <c r="E19" s="3"/>
      <c r="F19" s="46"/>
      <c r="G19" s="7"/>
      <c r="H19" s="3"/>
      <c r="I19" s="3"/>
      <c r="J19" s="3"/>
      <c r="K19" s="3"/>
      <c r="L19" s="46"/>
    </row>
    <row r="20" spans="1:12" ht="15">
      <c r="A20" s="5"/>
      <c r="B20" s="39" t="s">
        <v>58</v>
      </c>
      <c r="C20" s="2" t="s">
        <v>6</v>
      </c>
      <c r="D20" s="37"/>
      <c r="E20" s="1" t="s">
        <v>2</v>
      </c>
      <c r="F20" s="46">
        <f>IF((D20=""),"",IF((D20=1000),":)","OJEE !"))</f>
      </c>
      <c r="G20" s="5"/>
      <c r="H20" s="39" t="s">
        <v>73</v>
      </c>
      <c r="I20" s="2" t="s">
        <v>6</v>
      </c>
      <c r="J20" s="37"/>
      <c r="K20" s="1" t="s">
        <v>2</v>
      </c>
      <c r="L20" s="46">
        <f>IF((J20=""),"",IF((J20=10),":)","OJEE !"))</f>
      </c>
    </row>
    <row r="21" spans="1:12" ht="15">
      <c r="A21" s="5"/>
      <c r="B21" s="39" t="s">
        <v>59</v>
      </c>
      <c r="C21" s="2" t="s">
        <v>6</v>
      </c>
      <c r="D21" s="37"/>
      <c r="E21" s="1" t="s">
        <v>2</v>
      </c>
      <c r="F21" s="46">
        <f>IF((D21=""),"",IF((D21=4000),":)","OJEE !"))</f>
      </c>
      <c r="G21" s="5"/>
      <c r="H21" s="39" t="s">
        <v>74</v>
      </c>
      <c r="I21" s="2" t="s">
        <v>6</v>
      </c>
      <c r="J21" s="37"/>
      <c r="K21" s="1" t="s">
        <v>2</v>
      </c>
      <c r="L21" s="46">
        <f>IF((J21=""),"",IF((J21=120),":)","OJEE !"))</f>
      </c>
    </row>
    <row r="22" spans="1:12" ht="15">
      <c r="A22" s="5"/>
      <c r="B22" s="39" t="s">
        <v>60</v>
      </c>
      <c r="C22" s="2" t="s">
        <v>6</v>
      </c>
      <c r="D22" s="37"/>
      <c r="E22" s="1" t="s">
        <v>2</v>
      </c>
      <c r="F22" s="46">
        <f>IF((D22=""),"",IF((D22=40000),":)","OJEE !"))</f>
      </c>
      <c r="G22" s="5"/>
      <c r="H22" s="39" t="s">
        <v>93</v>
      </c>
      <c r="I22" s="2" t="s">
        <v>6</v>
      </c>
      <c r="J22" s="38"/>
      <c r="K22" s="1" t="s">
        <v>2</v>
      </c>
      <c r="L22" s="46">
        <f>IF((J22=""),"",IF((J22=1.2),":)","OJEE !"))</f>
      </c>
    </row>
    <row r="23" spans="1:12" ht="15">
      <c r="A23" s="5"/>
      <c r="B23" s="39" t="s">
        <v>86</v>
      </c>
      <c r="C23" s="2" t="s">
        <v>6</v>
      </c>
      <c r="D23" s="37"/>
      <c r="E23" s="1" t="s">
        <v>2</v>
      </c>
      <c r="F23" s="46">
        <f>IF((D23=""),"",IF((D23=200),":)","OJEE !"))</f>
      </c>
      <c r="G23" s="5"/>
      <c r="H23" s="39" t="s">
        <v>94</v>
      </c>
      <c r="I23" s="2" t="s">
        <v>6</v>
      </c>
      <c r="J23" s="37"/>
      <c r="K23" s="1" t="s">
        <v>2</v>
      </c>
      <c r="L23" s="46">
        <f>IF((J23=""),"",IF((J23=1000),":)","OJEE !"))</f>
      </c>
    </row>
    <row r="24" spans="1:12" ht="15">
      <c r="A24" s="1"/>
      <c r="B24" s="39" t="s">
        <v>61</v>
      </c>
      <c r="C24" s="2" t="s">
        <v>6</v>
      </c>
      <c r="D24" s="37"/>
      <c r="E24" s="1" t="s">
        <v>2</v>
      </c>
      <c r="F24" s="46">
        <f>IF((D24=""),"",IF((D24=2),":)","OJEE !"))</f>
      </c>
      <c r="G24" s="5"/>
      <c r="H24" s="39" t="s">
        <v>95</v>
      </c>
      <c r="I24" s="2" t="s">
        <v>6</v>
      </c>
      <c r="J24" s="38"/>
      <c r="K24" s="1" t="s">
        <v>2</v>
      </c>
      <c r="L24" s="46">
        <f>IF((J24=""),"",IF((J24=7.9),":)","OJEE !"))</f>
      </c>
    </row>
    <row r="25" spans="1:12" s="12" customFormat="1" ht="30" customHeight="1">
      <c r="A25" s="7"/>
      <c r="B25" s="3"/>
      <c r="C25" s="3"/>
      <c r="D25" s="42"/>
      <c r="E25" s="3"/>
      <c r="F25" s="46"/>
      <c r="G25" s="7"/>
      <c r="H25" s="3"/>
      <c r="I25" s="3"/>
      <c r="J25" s="3"/>
      <c r="K25" s="3"/>
      <c r="L25" s="46"/>
    </row>
    <row r="26" spans="1:12" ht="15.75">
      <c r="A26" s="5"/>
      <c r="B26" s="39" t="s">
        <v>62</v>
      </c>
      <c r="C26" s="2" t="s">
        <v>6</v>
      </c>
      <c r="D26" s="37"/>
      <c r="E26" s="1" t="s">
        <v>2</v>
      </c>
      <c r="F26" s="46">
        <f>IF((D26=""),"",IF((D26=8000),":)","OJEE !"))</f>
      </c>
      <c r="G26" s="5"/>
      <c r="H26" s="39" t="s">
        <v>96</v>
      </c>
      <c r="I26" s="2" t="s">
        <v>6</v>
      </c>
      <c r="J26" s="37"/>
      <c r="K26" s="1" t="s">
        <v>4</v>
      </c>
      <c r="L26" s="46">
        <f>IF((J26=""),"",IF((J26=2300),":)","OJEE !"))</f>
      </c>
    </row>
    <row r="27" spans="1:12" ht="15.75">
      <c r="A27" s="5"/>
      <c r="B27" s="39" t="s">
        <v>63</v>
      </c>
      <c r="C27" s="2" t="s">
        <v>6</v>
      </c>
      <c r="D27" s="37"/>
      <c r="E27" s="1" t="s">
        <v>2</v>
      </c>
      <c r="F27" s="46">
        <f>IF((D27=""),"",IF((D27=800),":)","OJEE !"))</f>
      </c>
      <c r="G27" s="5"/>
      <c r="H27" s="39" t="s">
        <v>97</v>
      </c>
      <c r="I27" s="2" t="s">
        <v>6</v>
      </c>
      <c r="J27" s="38"/>
      <c r="K27" s="1" t="s">
        <v>4</v>
      </c>
      <c r="L27" s="46">
        <f>IF((J27=""),"",IF((J27=2.3),":)","OJEE !"))</f>
      </c>
    </row>
    <row r="28" spans="1:12" ht="15">
      <c r="A28" s="5"/>
      <c r="B28" s="39" t="s">
        <v>64</v>
      </c>
      <c r="C28" s="2" t="s">
        <v>6</v>
      </c>
      <c r="D28" s="37"/>
      <c r="E28" s="1" t="s">
        <v>2</v>
      </c>
      <c r="F28" s="46">
        <f>IF((D28=""),"",IF((D28=80),":)","OJEE !"))</f>
      </c>
      <c r="G28" s="1"/>
      <c r="H28" s="39" t="s">
        <v>98</v>
      </c>
      <c r="I28" s="2" t="s">
        <v>6</v>
      </c>
      <c r="J28" s="38"/>
      <c r="K28" s="1" t="s">
        <v>4</v>
      </c>
      <c r="L28" s="46">
        <f>IF((J28=""),"",IF((J28=2.3),":)","OJEE !"))</f>
      </c>
    </row>
    <row r="29" spans="1:12" ht="15">
      <c r="A29" s="5"/>
      <c r="B29" s="39" t="s">
        <v>53</v>
      </c>
      <c r="C29" s="2" t="s">
        <v>6</v>
      </c>
      <c r="D29" s="37"/>
      <c r="E29" s="1" t="s">
        <v>2</v>
      </c>
      <c r="F29" s="46">
        <f>IF((D29=""),"",IF((D29=8),":)","OJEE !"))</f>
      </c>
      <c r="G29" s="5"/>
      <c r="H29" s="39" t="s">
        <v>75</v>
      </c>
      <c r="I29" s="2" t="s">
        <v>6</v>
      </c>
      <c r="J29" s="37"/>
      <c r="K29" s="1" t="s">
        <v>4</v>
      </c>
      <c r="L29" s="46">
        <f>IF((J29=""),"",IF((J29=23000),":)","OJEE !"))</f>
      </c>
    </row>
    <row r="30" spans="1:12" ht="15">
      <c r="A30" s="1"/>
      <c r="B30" s="39" t="s">
        <v>103</v>
      </c>
      <c r="C30" s="2" t="s">
        <v>6</v>
      </c>
      <c r="D30" s="38"/>
      <c r="E30" s="1" t="s">
        <v>2</v>
      </c>
      <c r="F30" s="46">
        <f>IF((D30=""),"",IF((D30=0.08),":)","OJEE !"))</f>
      </c>
      <c r="G30" s="1"/>
      <c r="H30" s="39" t="s">
        <v>76</v>
      </c>
      <c r="I30" s="2" t="s">
        <v>6</v>
      </c>
      <c r="J30" s="37"/>
      <c r="K30" s="1" t="s">
        <v>4</v>
      </c>
      <c r="L30" s="46">
        <f>IF((J30=""),"",IF((J30=23000),":)","OJEE !"))</f>
      </c>
    </row>
    <row r="31" spans="1:12" s="12" customFormat="1" ht="30" customHeight="1">
      <c r="A31" s="7"/>
      <c r="B31" s="3"/>
      <c r="C31" s="3"/>
      <c r="D31" s="42"/>
      <c r="E31" s="3"/>
      <c r="F31" s="46"/>
      <c r="G31" s="7"/>
      <c r="H31" s="3"/>
      <c r="I31" s="3"/>
      <c r="J31" s="3"/>
      <c r="K31" s="3"/>
      <c r="L31" s="46"/>
    </row>
    <row r="32" spans="1:12" ht="15">
      <c r="A32" s="5"/>
      <c r="B32" s="40" t="s">
        <v>65</v>
      </c>
      <c r="C32" s="2" t="s">
        <v>6</v>
      </c>
      <c r="D32" s="37"/>
      <c r="E32" s="1" t="s">
        <v>0</v>
      </c>
      <c r="F32" s="46">
        <f>IF((D32=""),"",IF((D32=6),":)","OJEE !"))</f>
      </c>
      <c r="G32" s="5"/>
      <c r="H32" s="39" t="s">
        <v>59</v>
      </c>
      <c r="I32" s="2" t="s">
        <v>6</v>
      </c>
      <c r="J32" s="37"/>
      <c r="K32" s="1" t="s">
        <v>3</v>
      </c>
      <c r="L32" s="46">
        <f>IF((J32=""),"",IF((J32=40000),":)","OJEE !"))</f>
      </c>
    </row>
    <row r="33" spans="1:12" ht="15">
      <c r="A33" s="5"/>
      <c r="B33" s="40" t="s">
        <v>87</v>
      </c>
      <c r="C33" s="2" t="s">
        <v>6</v>
      </c>
      <c r="D33" s="38"/>
      <c r="E33" s="1" t="s">
        <v>0</v>
      </c>
      <c r="F33" s="46">
        <f>IF((D33=""),"",IF((D33=0.006),":)","OJEE !"))</f>
      </c>
      <c r="G33" s="5"/>
      <c r="H33" s="39" t="s">
        <v>77</v>
      </c>
      <c r="I33" s="2" t="s">
        <v>6</v>
      </c>
      <c r="J33" s="37"/>
      <c r="K33" s="1" t="s">
        <v>1</v>
      </c>
      <c r="L33" s="46">
        <f>IF((J33=""),"",IF((J33=4000),":)","OJEE !"))</f>
      </c>
    </row>
    <row r="34" spans="1:12" ht="15">
      <c r="A34" s="5"/>
      <c r="B34" s="40" t="s">
        <v>67</v>
      </c>
      <c r="C34" s="2" t="s">
        <v>6</v>
      </c>
      <c r="D34" s="37"/>
      <c r="E34" s="1" t="s">
        <v>0</v>
      </c>
      <c r="F34" s="46">
        <f>IF((D34=""),"",IF((D34=600),":)","OJEE !"))</f>
      </c>
      <c r="G34" s="5"/>
      <c r="H34" s="39" t="s">
        <v>78</v>
      </c>
      <c r="I34" s="2" t="s">
        <v>6</v>
      </c>
      <c r="J34" s="37"/>
      <c r="K34" s="1" t="s">
        <v>2</v>
      </c>
      <c r="L34" s="46">
        <f>IF((J34=""),"",IF((J34=400000),":)","OJEE !"))</f>
      </c>
    </row>
    <row r="35" spans="1:12" ht="15">
      <c r="A35" s="5"/>
      <c r="B35" s="40" t="s">
        <v>66</v>
      </c>
      <c r="C35" s="2" t="s">
        <v>6</v>
      </c>
      <c r="D35" s="37"/>
      <c r="E35" s="1" t="s">
        <v>0</v>
      </c>
      <c r="F35" s="46">
        <f>IF((D35=""),"",IF((D35=6000),":)","OJEE !"))</f>
      </c>
      <c r="G35" s="5"/>
      <c r="H35" s="39" t="s">
        <v>79</v>
      </c>
      <c r="I35" s="2" t="s">
        <v>6</v>
      </c>
      <c r="J35" s="37"/>
      <c r="K35" s="1" t="s">
        <v>1</v>
      </c>
      <c r="L35" s="46">
        <f>IF((J35=""),"",IF((J35=469000),":)","OJEE !"))</f>
      </c>
    </row>
    <row r="36" spans="1:12" ht="15">
      <c r="A36" s="5"/>
      <c r="B36" s="40" t="s">
        <v>88</v>
      </c>
      <c r="C36" s="2" t="s">
        <v>6</v>
      </c>
      <c r="D36" s="37"/>
      <c r="E36" s="1" t="s">
        <v>0</v>
      </c>
      <c r="F36" s="46">
        <f>IF((D36=""),"",IF((D36=6),":)","OJEE !"))</f>
      </c>
      <c r="G36" s="1"/>
      <c r="H36" s="39" t="s">
        <v>80</v>
      </c>
      <c r="I36" s="2" t="s">
        <v>6</v>
      </c>
      <c r="J36" s="38"/>
      <c r="K36" s="1" t="s">
        <v>1</v>
      </c>
      <c r="L36" s="46">
        <f>IF((J36=""),"",IF((J36=0.00469),":)","OJEE !"))</f>
      </c>
    </row>
    <row r="37" spans="1:12" s="12" customFormat="1" ht="30" customHeight="1">
      <c r="A37" s="7"/>
      <c r="B37" s="3"/>
      <c r="C37" s="3"/>
      <c r="D37" s="42"/>
      <c r="E37" s="3"/>
      <c r="F37" s="46"/>
      <c r="G37" s="3"/>
      <c r="H37" s="3"/>
      <c r="I37" s="3"/>
      <c r="J37" s="3"/>
      <c r="K37" s="3"/>
      <c r="L37" s="46"/>
    </row>
    <row r="38" spans="1:12" ht="15">
      <c r="A38" s="5"/>
      <c r="B38" s="39" t="s">
        <v>68</v>
      </c>
      <c r="C38" s="2" t="s">
        <v>6</v>
      </c>
      <c r="D38" s="37"/>
      <c r="E38" s="1" t="s">
        <v>3</v>
      </c>
      <c r="F38" s="46">
        <f>IF((D38=""),"",IF((D38=3200),":)","OJEE !"))</f>
      </c>
      <c r="G38" s="37"/>
      <c r="H38" s="1" t="s">
        <v>3</v>
      </c>
      <c r="I38" s="2" t="s">
        <v>6</v>
      </c>
      <c r="J38" s="7" t="s">
        <v>81</v>
      </c>
      <c r="K38" s="1"/>
      <c r="L38" s="46">
        <f>IF((G38=""),"",IF((G38=88000000),":)","OJEE !"))</f>
      </c>
    </row>
    <row r="39" spans="1:12" ht="15">
      <c r="A39" s="5"/>
      <c r="B39" s="39" t="s">
        <v>69</v>
      </c>
      <c r="C39" s="2" t="s">
        <v>6</v>
      </c>
      <c r="D39" s="37"/>
      <c r="E39" s="1" t="s">
        <v>1</v>
      </c>
      <c r="F39" s="46">
        <f>IF((D39=""),"",IF((D39=3900),":)","OJEE !"))</f>
      </c>
      <c r="G39" s="37"/>
      <c r="H39" s="1" t="s">
        <v>5</v>
      </c>
      <c r="I39" s="2" t="s">
        <v>6</v>
      </c>
      <c r="J39" s="7" t="s">
        <v>83</v>
      </c>
      <c r="K39" s="1"/>
      <c r="L39" s="46">
        <f>IF((G39=""),"",IF((G39=5430),":)","OJEE !"))</f>
      </c>
    </row>
    <row r="40" spans="1:12" ht="15">
      <c r="A40" s="5"/>
      <c r="B40" s="39" t="s">
        <v>100</v>
      </c>
      <c r="C40" s="2" t="s">
        <v>6</v>
      </c>
      <c r="D40" s="38"/>
      <c r="E40" s="1" t="s">
        <v>0</v>
      </c>
      <c r="F40" s="46">
        <f>IF((D40=""),"",IF((D40=0.9),":)","OJEE !"))</f>
      </c>
      <c r="G40" s="37"/>
      <c r="H40" s="1" t="s">
        <v>0</v>
      </c>
      <c r="I40" s="2" t="s">
        <v>6</v>
      </c>
      <c r="J40" s="7" t="s">
        <v>104</v>
      </c>
      <c r="K40" s="1"/>
      <c r="L40" s="46">
        <f>IF((G40=""),"",IF((G40=47255),":)","OJEE !"))</f>
      </c>
    </row>
    <row r="41" spans="1:12" ht="15">
      <c r="A41" s="5"/>
      <c r="B41" s="39" t="s">
        <v>101</v>
      </c>
      <c r="C41" s="2" t="s">
        <v>6</v>
      </c>
      <c r="D41" s="38"/>
      <c r="E41" s="1" t="s">
        <v>1</v>
      </c>
      <c r="F41" s="46">
        <f>IF((D41=""),"",IF((D41=6.4),":)","OJEE !"))</f>
      </c>
      <c r="G41" s="37"/>
      <c r="H41" s="1" t="s">
        <v>1</v>
      </c>
      <c r="I41" s="2" t="s">
        <v>6</v>
      </c>
      <c r="J41" s="7" t="s">
        <v>82</v>
      </c>
      <c r="K41" s="1"/>
      <c r="L41" s="46">
        <f>IF((G41=""),"",IF((G41=3070000),":)","OJEE !"))</f>
      </c>
    </row>
    <row r="42" spans="1:12" ht="15">
      <c r="A42" s="1"/>
      <c r="B42" s="39" t="s">
        <v>101</v>
      </c>
      <c r="C42" s="2" t="s">
        <v>6</v>
      </c>
      <c r="D42" s="37"/>
      <c r="E42" s="1" t="s">
        <v>3</v>
      </c>
      <c r="F42" s="46">
        <f>IF((D42=""),"",IF((D42=640),":)","OJEE !"))</f>
      </c>
      <c r="G42" s="38"/>
      <c r="H42" s="1" t="s">
        <v>1</v>
      </c>
      <c r="I42" s="2" t="s">
        <v>6</v>
      </c>
      <c r="J42" s="36" t="s">
        <v>99</v>
      </c>
      <c r="K42" s="1"/>
      <c r="L42" s="46">
        <f>IF((G42=""),"",IF((G42=0.125),":)","OJEE !"))</f>
      </c>
    </row>
    <row r="43" spans="1:12" ht="15">
      <c r="A43" s="1"/>
      <c r="B43" s="1"/>
      <c r="C43" s="2"/>
      <c r="D43" s="43"/>
      <c r="E43" s="1"/>
      <c r="F43" s="46"/>
      <c r="G43" s="1"/>
      <c r="H43" s="1"/>
      <c r="I43" s="1"/>
      <c r="J43" s="1"/>
      <c r="K43" s="1"/>
      <c r="L43" s="46"/>
    </row>
  </sheetData>
  <sheetProtection password="F367" sheet="1" objects="1" scenarios="1" selectLockedCells="1"/>
  <mergeCells count="6">
    <mergeCell ref="A6:L6"/>
    <mergeCell ref="D1:I1"/>
    <mergeCell ref="A5:L5"/>
    <mergeCell ref="A2:L2"/>
    <mergeCell ref="A3:L3"/>
    <mergeCell ref="A4:L4"/>
  </mergeCells>
  <conditionalFormatting sqref="F7 F13 F19 F25">
    <cfRule type="cellIs" priority="1" dxfId="0" operator="equal" stopIfTrue="1">
      <formula>"OKE !"</formula>
    </cfRule>
    <cfRule type="cellIs" priority="2" dxfId="1" operator="notEqual" stopIfTrue="1">
      <formula>"OKE !"</formula>
    </cfRule>
  </conditionalFormatting>
  <conditionalFormatting sqref="L13 F31 F37 L31 L25 L19 L7 L37">
    <cfRule type="cellIs" priority="3" dxfId="0" operator="equal" stopIfTrue="1">
      <formula>"OKE !"</formula>
    </cfRule>
    <cfRule type="cellIs" priority="4" dxfId="1" operator="notEqual" stopIfTrue="1">
      <formula>"""=""OKE !"</formula>
    </cfRule>
  </conditionalFormatting>
  <conditionalFormatting sqref="F8:F12 L14:L18 L38:L42 F20:F24 F26:F30 L8:L12 L32:L36 L26:L30 L20:L24 F32:F36 F38:F42 F14:F18">
    <cfRule type="cellIs" priority="5" dxfId="1" operator="equal" stopIfTrue="1">
      <formula>"OJEE !"</formula>
    </cfRule>
  </conditionalFormatting>
  <conditionalFormatting sqref="J1">
    <cfRule type="cellIs" priority="6" dxfId="2" operator="equal" stopIfTrue="1">
      <formula>0</formula>
    </cfRule>
  </conditionalFormatting>
  <conditionalFormatting sqref="B1">
    <cfRule type="cellIs" priority="7" dxfId="2" operator="equal" stopIfTrue="1">
      <formula>0</formula>
    </cfRule>
  </conditionalFormatting>
  <conditionalFormatting sqref="D14 J16 J20 D8">
    <cfRule type="cellIs" priority="8" dxfId="3" operator="equal" stopIfTrue="1">
      <formula>10</formula>
    </cfRule>
  </conditionalFormatting>
  <conditionalFormatting sqref="D9">
    <cfRule type="cellIs" priority="9" dxfId="3" operator="equal" stopIfTrue="1">
      <formula>20</formula>
    </cfRule>
  </conditionalFormatting>
  <conditionalFormatting sqref="D10">
    <cfRule type="cellIs" priority="10" dxfId="3" operator="equal" stopIfTrue="1">
      <formula>40</formula>
    </cfRule>
  </conditionalFormatting>
  <conditionalFormatting sqref="D11 D28">
    <cfRule type="cellIs" priority="11" dxfId="3" operator="equal" stopIfTrue="1">
      <formula>80</formula>
    </cfRule>
  </conditionalFormatting>
  <conditionalFormatting sqref="D12">
    <cfRule type="cellIs" priority="12" dxfId="3" operator="equal" stopIfTrue="1">
      <formula>160</formula>
    </cfRule>
  </conditionalFormatting>
  <conditionalFormatting sqref="D15">
    <cfRule type="cellIs" priority="13" dxfId="3" operator="equal" stopIfTrue="1">
      <formula>50</formula>
    </cfRule>
  </conditionalFormatting>
  <conditionalFormatting sqref="D16 J14 J8">
    <cfRule type="cellIs" priority="14" dxfId="3" operator="equal" stopIfTrue="1">
      <formula>100</formula>
    </cfRule>
  </conditionalFormatting>
  <conditionalFormatting sqref="D17">
    <cfRule type="cellIs" priority="15" dxfId="3" operator="equal" stopIfTrue="1">
      <formula>5</formula>
    </cfRule>
  </conditionalFormatting>
  <conditionalFormatting sqref="D18">
    <cfRule type="cellIs" priority="16" dxfId="3" operator="equal" stopIfTrue="1">
      <formula>75</formula>
    </cfRule>
  </conditionalFormatting>
  <conditionalFormatting sqref="D20 J15 J23">
    <cfRule type="cellIs" priority="17" dxfId="3" operator="equal" stopIfTrue="1">
      <formula>1000</formula>
    </cfRule>
  </conditionalFormatting>
  <conditionalFormatting sqref="D21 J33">
    <cfRule type="cellIs" priority="18" dxfId="3" operator="equal" stopIfTrue="1">
      <formula>4000</formula>
    </cfRule>
  </conditionalFormatting>
  <conditionalFormatting sqref="D22 J32">
    <cfRule type="cellIs" priority="19" dxfId="3" operator="equal" stopIfTrue="1">
      <formula>40000</formula>
    </cfRule>
  </conditionalFormatting>
  <conditionalFormatting sqref="D23">
    <cfRule type="cellIs" priority="20" dxfId="3" operator="equal" stopIfTrue="1">
      <formula>200</formula>
    </cfRule>
  </conditionalFormatting>
  <conditionalFormatting sqref="D24">
    <cfRule type="cellIs" priority="21" dxfId="3" operator="equal" stopIfTrue="1">
      <formula>2</formula>
    </cfRule>
  </conditionalFormatting>
  <conditionalFormatting sqref="D26">
    <cfRule type="cellIs" priority="22" dxfId="3" operator="equal" stopIfTrue="1">
      <formula>8000</formula>
    </cfRule>
  </conditionalFormatting>
  <conditionalFormatting sqref="D27">
    <cfRule type="cellIs" priority="23" dxfId="3" operator="equal" stopIfTrue="1">
      <formula>800</formula>
    </cfRule>
  </conditionalFormatting>
  <conditionalFormatting sqref="D29">
    <cfRule type="cellIs" priority="24" dxfId="3" operator="equal" stopIfTrue="1">
      <formula>8</formula>
    </cfRule>
  </conditionalFormatting>
  <conditionalFormatting sqref="D30">
    <cfRule type="cellIs" priority="25" dxfId="3" operator="equal" stopIfTrue="1">
      <formula>0.08</formula>
    </cfRule>
  </conditionalFormatting>
  <conditionalFormatting sqref="D32 D36">
    <cfRule type="cellIs" priority="26" dxfId="3" operator="equal" stopIfTrue="1">
      <formula>6</formula>
    </cfRule>
  </conditionalFormatting>
  <conditionalFormatting sqref="D33">
    <cfRule type="cellIs" priority="27" dxfId="3" operator="equal" stopIfTrue="1">
      <formula>0.006</formula>
    </cfRule>
  </conditionalFormatting>
  <conditionalFormatting sqref="D34 J10">
    <cfRule type="cellIs" priority="28" dxfId="3" operator="equal" stopIfTrue="1">
      <formula>600</formula>
    </cfRule>
  </conditionalFormatting>
  <conditionalFormatting sqref="D35">
    <cfRule type="cellIs" priority="29" dxfId="3" operator="equal" stopIfTrue="1">
      <formula>6000</formula>
    </cfRule>
  </conditionalFormatting>
  <conditionalFormatting sqref="D38">
    <cfRule type="cellIs" priority="30" dxfId="3" operator="equal" stopIfTrue="1">
      <formula>3200</formula>
    </cfRule>
  </conditionalFormatting>
  <conditionalFormatting sqref="D39">
    <cfRule type="cellIs" priority="31" dxfId="3" operator="equal" stopIfTrue="1">
      <formula>3900</formula>
    </cfRule>
  </conditionalFormatting>
  <conditionalFormatting sqref="D40">
    <cfRule type="cellIs" priority="32" dxfId="3" operator="equal" stopIfTrue="1">
      <formula>0.9</formula>
    </cfRule>
  </conditionalFormatting>
  <conditionalFormatting sqref="D41">
    <cfRule type="cellIs" priority="33" dxfId="3" operator="equal" stopIfTrue="1">
      <formula>6.4</formula>
    </cfRule>
  </conditionalFormatting>
  <conditionalFormatting sqref="D42">
    <cfRule type="cellIs" priority="34" dxfId="3" operator="equal" stopIfTrue="1">
      <formula>640</formula>
    </cfRule>
  </conditionalFormatting>
  <conditionalFormatting sqref="J9">
    <cfRule type="cellIs" priority="35" dxfId="3" operator="equal" stopIfTrue="1">
      <formula>300</formula>
    </cfRule>
  </conditionalFormatting>
  <conditionalFormatting sqref="J11">
    <cfRule type="cellIs" priority="36" dxfId="3" operator="equal" stopIfTrue="1">
      <formula>1200</formula>
    </cfRule>
  </conditionalFormatting>
  <conditionalFormatting sqref="J12">
    <cfRule type="cellIs" priority="37" dxfId="3" operator="equal" stopIfTrue="1">
      <formula>240</formula>
    </cfRule>
  </conditionalFormatting>
  <conditionalFormatting sqref="J17">
    <cfRule type="cellIs" priority="38" dxfId="3" operator="equal" stopIfTrue="1">
      <formula>1</formula>
    </cfRule>
  </conditionalFormatting>
  <conditionalFormatting sqref="J18">
    <cfRule type="cellIs" priority="39" dxfId="3" operator="equal" stopIfTrue="1">
      <formula>1010</formula>
    </cfRule>
  </conditionalFormatting>
  <conditionalFormatting sqref="J21">
    <cfRule type="cellIs" priority="40" dxfId="3" operator="equal" stopIfTrue="1">
      <formula>120</formula>
    </cfRule>
  </conditionalFormatting>
  <conditionalFormatting sqref="J22">
    <cfRule type="cellIs" priority="41" dxfId="3" operator="equal" stopIfTrue="1">
      <formula>1.2</formula>
    </cfRule>
  </conditionalFormatting>
  <conditionalFormatting sqref="J24">
    <cfRule type="cellIs" priority="42" dxfId="3" operator="equal" stopIfTrue="1">
      <formula>7.9</formula>
    </cfRule>
  </conditionalFormatting>
  <conditionalFormatting sqref="J26">
    <cfRule type="cellIs" priority="43" dxfId="3" operator="equal" stopIfTrue="1">
      <formula>2300</formula>
    </cfRule>
  </conditionalFormatting>
  <conditionalFormatting sqref="J27:J28">
    <cfRule type="cellIs" priority="44" dxfId="3" operator="equal" stopIfTrue="1">
      <formula>2.3</formula>
    </cfRule>
  </conditionalFormatting>
  <conditionalFormatting sqref="J29:J30">
    <cfRule type="cellIs" priority="45" dxfId="3" operator="equal" stopIfTrue="1">
      <formula>23000</formula>
    </cfRule>
  </conditionalFormatting>
  <conditionalFormatting sqref="J34">
    <cfRule type="cellIs" priority="46" dxfId="3" operator="equal" stopIfTrue="1">
      <formula>400000</formula>
    </cfRule>
  </conditionalFormatting>
  <conditionalFormatting sqref="J35">
    <cfRule type="cellIs" priority="47" dxfId="3" operator="equal" stopIfTrue="1">
      <formula>469000</formula>
    </cfRule>
  </conditionalFormatting>
  <conditionalFormatting sqref="J36">
    <cfRule type="cellIs" priority="48" dxfId="3" operator="equal" stopIfTrue="1">
      <formula>0.00469</formula>
    </cfRule>
  </conditionalFormatting>
  <conditionalFormatting sqref="G38">
    <cfRule type="cellIs" priority="49" dxfId="3" operator="equal" stopIfTrue="1">
      <formula>88000000</formula>
    </cfRule>
  </conditionalFormatting>
  <conditionalFormatting sqref="G39">
    <cfRule type="cellIs" priority="50" dxfId="3" operator="equal" stopIfTrue="1">
      <formula>5430</formula>
    </cfRule>
  </conditionalFormatting>
  <conditionalFormatting sqref="G41">
    <cfRule type="cellIs" priority="51" dxfId="3" operator="equal" stopIfTrue="1">
      <formula>3070000</formula>
    </cfRule>
  </conditionalFormatting>
  <conditionalFormatting sqref="G42">
    <cfRule type="cellIs" priority="52" dxfId="3" operator="equal" stopIfTrue="1">
      <formula>0.125</formula>
    </cfRule>
  </conditionalFormatting>
  <conditionalFormatting sqref="G40">
    <cfRule type="cellIs" priority="53" dxfId="3" operator="equal" stopIfTrue="1">
      <formula>47255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blackAndWhite="1" horizontalDpi="300" verticalDpi="300" orientation="portrait" paperSize="9" r:id="rId4"/>
  <headerFooter alignWithMargins="0">
    <oddHeader>&amp;L&amp;"Arial,Cursief"&amp;8www.hoezowisknudde.nl&amp;C&amp;"Arial,Vet"&amp;14HET METRIEK STELSEL&amp;R&amp;"Arial,Vet"&amp;4(c) JvdW  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tabColor indexed="13"/>
  </sheetPr>
  <dimension ref="A1:N43"/>
  <sheetViews>
    <sheetView showGridLines="0" showRowColHeaders="0" showOutlineSymbols="0" zoomScale="115" zoomScaleNormal="115" zoomScaleSheetLayoutView="100" workbookViewId="0" topLeftCell="A1">
      <pane ySplit="1" topLeftCell="BM2" activePane="bottomLeft" state="frozen"/>
      <selection pane="topLeft" activeCell="D9" sqref="D9"/>
      <selection pane="bottomLeft" activeCell="D8" sqref="D8"/>
    </sheetView>
  </sheetViews>
  <sheetFormatPr defaultColWidth="9.140625" defaultRowHeight="12.75"/>
  <cols>
    <col min="1" max="1" width="14.28125" style="9" customWidth="1"/>
    <col min="2" max="2" width="5.7109375" style="9" customWidth="1"/>
    <col min="3" max="3" width="2.8515625" style="10" customWidth="1"/>
    <col min="4" max="4" width="8.57421875" style="9" customWidth="1"/>
    <col min="5" max="5" width="5.7109375" style="9" customWidth="1"/>
    <col min="6" max="6" width="11.421875" style="9" customWidth="1"/>
    <col min="7" max="7" width="8.57421875" style="9" customWidth="1"/>
    <col min="8" max="8" width="5.7109375" style="9" customWidth="1"/>
    <col min="9" max="9" width="2.8515625" style="9" customWidth="1"/>
    <col min="10" max="10" width="8.57421875" style="9" customWidth="1"/>
    <col min="11" max="11" width="5.7109375" style="9" customWidth="1"/>
    <col min="12" max="12" width="11.421875" style="9" customWidth="1"/>
    <col min="13" max="13" width="6.57421875" style="9" customWidth="1"/>
    <col min="14" max="16384" width="9.140625" style="9" customWidth="1"/>
  </cols>
  <sheetData>
    <row r="1" spans="1:13" s="8" customFormat="1" ht="78.75" customHeight="1">
      <c r="A1" s="32">
        <f>IF(B1=0,"","goed:")</f>
      </c>
      <c r="B1" s="33">
        <f>COUNTIF(F$8:L$43,":)")</f>
        <v>0</v>
      </c>
      <c r="C1" s="34"/>
      <c r="D1" s="79" t="s">
        <v>164</v>
      </c>
      <c r="E1" s="80"/>
      <c r="F1" s="80"/>
      <c r="G1" s="80"/>
      <c r="H1" s="80"/>
      <c r="I1" s="80"/>
      <c r="J1" s="35">
        <f>COUNTIF(F8:L43,"OJEE !")</f>
        <v>1</v>
      </c>
      <c r="K1" s="69" t="str">
        <f>IF(J1=0,"","fout")</f>
        <v>fout</v>
      </c>
      <c r="L1" s="34"/>
      <c r="M1" s="14"/>
    </row>
    <row r="2" spans="1:12" s="8" customFormat="1" ht="15" customHeight="1">
      <c r="A2" s="85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8" customFormat="1" ht="15" customHeight="1">
      <c r="A3" s="85" t="s">
        <v>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.75">
      <c r="A4" s="86" t="s">
        <v>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.75">
      <c r="A5" s="81" t="s">
        <v>10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4" ht="15.75">
      <c r="A6" s="83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11"/>
      <c r="N6" s="16"/>
    </row>
    <row r="7" spans="1:14" s="12" customFormat="1" ht="15.75">
      <c r="A7" s="3"/>
      <c r="B7" s="4"/>
      <c r="C7" s="3"/>
      <c r="D7" s="3"/>
      <c r="E7" s="3"/>
      <c r="F7" s="60"/>
      <c r="G7" s="42"/>
      <c r="H7" s="3"/>
      <c r="I7" s="3"/>
      <c r="J7" s="3"/>
      <c r="K7" s="3"/>
      <c r="L7" s="60"/>
      <c r="N7" s="13"/>
    </row>
    <row r="8" spans="1:12" ht="15">
      <c r="A8" s="19">
        <v>1</v>
      </c>
      <c r="B8" s="1" t="s">
        <v>12</v>
      </c>
      <c r="C8" s="2" t="s">
        <v>6</v>
      </c>
      <c r="D8" s="37"/>
      <c r="E8" s="1" t="s">
        <v>13</v>
      </c>
      <c r="F8" s="46">
        <f>IF((D8=""),"",IF((D8=100),":)","OJEE !"))</f>
      </c>
      <c r="G8" s="19">
        <v>1</v>
      </c>
      <c r="H8" s="1" t="s">
        <v>12</v>
      </c>
      <c r="I8" s="2" t="s">
        <v>6</v>
      </c>
      <c r="J8" s="37"/>
      <c r="K8" s="1" t="s">
        <v>14</v>
      </c>
      <c r="L8" s="46">
        <f>IF((J8=""),"",IF((J8=10000),":)","OJEE !"))</f>
      </c>
    </row>
    <row r="9" spans="1:12" ht="15">
      <c r="A9" s="19">
        <v>2</v>
      </c>
      <c r="B9" s="1" t="s">
        <v>12</v>
      </c>
      <c r="C9" s="2" t="s">
        <v>6</v>
      </c>
      <c r="D9" s="37">
        <v>2</v>
      </c>
      <c r="E9" s="1" t="s">
        <v>13</v>
      </c>
      <c r="F9" s="46" t="str">
        <f>IF((D9=""),"",IF((D9=200),":)","OJEE !"))</f>
        <v>OJEE !</v>
      </c>
      <c r="G9" s="19">
        <v>3</v>
      </c>
      <c r="H9" s="1" t="s">
        <v>12</v>
      </c>
      <c r="I9" s="2" t="s">
        <v>6</v>
      </c>
      <c r="J9" s="37"/>
      <c r="K9" s="1" t="s">
        <v>14</v>
      </c>
      <c r="L9" s="46">
        <f>IF((J9=""),"",IF((J9=30000),":)","OJEE !"))</f>
      </c>
    </row>
    <row r="10" spans="1:12" ht="15">
      <c r="A10" s="19">
        <v>4</v>
      </c>
      <c r="B10" s="1" t="s">
        <v>12</v>
      </c>
      <c r="C10" s="2" t="s">
        <v>6</v>
      </c>
      <c r="D10" s="37"/>
      <c r="E10" s="1" t="s">
        <v>13</v>
      </c>
      <c r="F10" s="46">
        <f>IF((D10=""),"",IF((D10=400),":)","OJEE !"))</f>
      </c>
      <c r="G10" s="19">
        <v>6</v>
      </c>
      <c r="H10" s="1" t="s">
        <v>12</v>
      </c>
      <c r="I10" s="2" t="s">
        <v>6</v>
      </c>
      <c r="J10" s="37"/>
      <c r="K10" s="1" t="s">
        <v>14</v>
      </c>
      <c r="L10" s="46">
        <f>IF((J10=""),"",IF((J10=60000),":)","OJEE !"))</f>
      </c>
    </row>
    <row r="11" spans="1:12" ht="15">
      <c r="A11" s="19">
        <v>8</v>
      </c>
      <c r="B11" s="1" t="s">
        <v>12</v>
      </c>
      <c r="C11" s="2" t="s">
        <v>6</v>
      </c>
      <c r="D11" s="37"/>
      <c r="E11" s="1" t="s">
        <v>13</v>
      </c>
      <c r="F11" s="46">
        <f>IF((D11=""),"",IF((D11=800),":)","OJEE !"))</f>
      </c>
      <c r="G11" s="43">
        <v>0.6</v>
      </c>
      <c r="H11" s="1" t="s">
        <v>12</v>
      </c>
      <c r="I11" s="2" t="s">
        <v>6</v>
      </c>
      <c r="J11" s="37"/>
      <c r="K11" s="1" t="s">
        <v>14</v>
      </c>
      <c r="L11" s="46">
        <f>IF((J11=""),"",IF((J11=6000),":)","OJEE !"))</f>
      </c>
    </row>
    <row r="12" spans="1:12" ht="15">
      <c r="A12" s="19">
        <v>16</v>
      </c>
      <c r="B12" s="1" t="s">
        <v>12</v>
      </c>
      <c r="C12" s="2" t="s">
        <v>6</v>
      </c>
      <c r="D12" s="37"/>
      <c r="E12" s="1" t="s">
        <v>13</v>
      </c>
      <c r="F12" s="46">
        <f>IF((D12=""),"",IF((D12=1600),":)","OJEE !"))</f>
      </c>
      <c r="G12" s="43">
        <v>6.06</v>
      </c>
      <c r="H12" s="1" t="s">
        <v>12</v>
      </c>
      <c r="I12" s="2" t="s">
        <v>6</v>
      </c>
      <c r="J12" s="37"/>
      <c r="K12" s="1" t="s">
        <v>14</v>
      </c>
      <c r="L12" s="46">
        <f>IF((J12=""),"",IF((J12=60600),":)","OJEE !"))</f>
      </c>
    </row>
    <row r="13" spans="1:12" s="12" customFormat="1" ht="30" customHeight="1">
      <c r="A13" s="18"/>
      <c r="B13" s="3"/>
      <c r="C13" s="3"/>
      <c r="D13" s="42"/>
      <c r="E13" s="3"/>
      <c r="F13" s="61"/>
      <c r="G13" s="18"/>
      <c r="H13" s="3"/>
      <c r="I13" s="3"/>
      <c r="J13" s="42"/>
      <c r="K13" s="3"/>
      <c r="L13" s="61"/>
    </row>
    <row r="14" spans="1:12" ht="15">
      <c r="A14" s="19">
        <v>1</v>
      </c>
      <c r="B14" s="1" t="s">
        <v>13</v>
      </c>
      <c r="C14" s="2" t="s">
        <v>6</v>
      </c>
      <c r="D14" s="37"/>
      <c r="E14" s="1" t="s">
        <v>14</v>
      </c>
      <c r="F14" s="46">
        <f>IF((D14=""),"",IF((D14=100),":)","OJEE !"))</f>
      </c>
      <c r="G14" s="19">
        <v>1</v>
      </c>
      <c r="H14" s="1" t="s">
        <v>13</v>
      </c>
      <c r="I14" s="2" t="s">
        <v>6</v>
      </c>
      <c r="J14" s="37"/>
      <c r="K14" s="1" t="s">
        <v>15</v>
      </c>
      <c r="L14" s="46">
        <f>IF((J14=""),"",IF((J14=10000),":)","OJEE !"))</f>
      </c>
    </row>
    <row r="15" spans="1:12" ht="15">
      <c r="A15" s="43">
        <v>0.5</v>
      </c>
      <c r="B15" s="1" t="s">
        <v>13</v>
      </c>
      <c r="C15" s="2" t="s">
        <v>6</v>
      </c>
      <c r="D15" s="37"/>
      <c r="E15" s="1" t="s">
        <v>14</v>
      </c>
      <c r="F15" s="46">
        <f>IF((D15=""),"",IF((D15=50),":)","OJEE !"))</f>
      </c>
      <c r="G15" s="19">
        <v>10</v>
      </c>
      <c r="H15" s="1" t="s">
        <v>13</v>
      </c>
      <c r="I15" s="2" t="s">
        <v>6</v>
      </c>
      <c r="J15" s="37"/>
      <c r="K15" s="1" t="s">
        <v>15</v>
      </c>
      <c r="L15" s="46">
        <f>IF((J15=""),"",IF((J15=100000),":)","OJEE !"))</f>
      </c>
    </row>
    <row r="16" spans="1:12" ht="15">
      <c r="A16" s="43">
        <v>0.01</v>
      </c>
      <c r="B16" s="1" t="s">
        <v>13</v>
      </c>
      <c r="C16" s="2" t="s">
        <v>6</v>
      </c>
      <c r="D16" s="37"/>
      <c r="E16" s="1" t="s">
        <v>14</v>
      </c>
      <c r="F16" s="46">
        <f>IF((D16=""),"",IF((D16=1),":)","OJEE !"))</f>
      </c>
      <c r="G16" s="43">
        <v>0.1</v>
      </c>
      <c r="H16" s="1" t="s">
        <v>13</v>
      </c>
      <c r="I16" s="2" t="s">
        <v>6</v>
      </c>
      <c r="J16" s="37"/>
      <c r="K16" s="1" t="s">
        <v>15</v>
      </c>
      <c r="L16" s="46">
        <f>IF((J16=""),"",IF((J16=1000),":)","OJEE !"))</f>
      </c>
    </row>
    <row r="17" spans="1:12" ht="15">
      <c r="A17" s="43">
        <v>0.05</v>
      </c>
      <c r="B17" s="1" t="s">
        <v>13</v>
      </c>
      <c r="C17" s="2" t="s">
        <v>6</v>
      </c>
      <c r="D17" s="37"/>
      <c r="E17" s="1" t="s">
        <v>14</v>
      </c>
      <c r="F17" s="46">
        <f>IF((D17=""),"",IF((D17=5),":)","OJEE !"))</f>
      </c>
      <c r="G17" s="43">
        <v>0.01</v>
      </c>
      <c r="H17" s="1" t="s">
        <v>13</v>
      </c>
      <c r="I17" s="2" t="s">
        <v>6</v>
      </c>
      <c r="J17" s="37"/>
      <c r="K17" s="1" t="s">
        <v>15</v>
      </c>
      <c r="L17" s="46">
        <f>IF((J17=""),"",IF((J17=100),":)","OJEE !"))</f>
      </c>
    </row>
    <row r="18" spans="1:12" ht="15">
      <c r="A18" s="43">
        <v>5.005</v>
      </c>
      <c r="B18" s="1" t="s">
        <v>13</v>
      </c>
      <c r="C18" s="2" t="s">
        <v>6</v>
      </c>
      <c r="D18" s="38"/>
      <c r="E18" s="1" t="s">
        <v>14</v>
      </c>
      <c r="F18" s="46">
        <f>IF((D18=""),"",IF((D18=500.5),":)","OJEE !"))</f>
      </c>
      <c r="G18" s="43">
        <v>110.11</v>
      </c>
      <c r="H18" s="1" t="s">
        <v>13</v>
      </c>
      <c r="I18" s="2" t="s">
        <v>6</v>
      </c>
      <c r="J18" s="38"/>
      <c r="K18" s="1" t="s">
        <v>15</v>
      </c>
      <c r="L18" s="46">
        <f>IF((J18=""),"",IF((J18=1101100),":)","OJEE !"))</f>
      </c>
    </row>
    <row r="19" spans="1:12" s="12" customFormat="1" ht="30" customHeight="1">
      <c r="A19" s="18"/>
      <c r="B19" s="3"/>
      <c r="C19" s="3"/>
      <c r="D19" s="42"/>
      <c r="E19" s="3"/>
      <c r="F19" s="61"/>
      <c r="G19" s="18"/>
      <c r="H19" s="3"/>
      <c r="I19" s="3"/>
      <c r="J19" s="42"/>
      <c r="K19" s="3"/>
      <c r="L19" s="61"/>
    </row>
    <row r="20" spans="1:12" ht="15">
      <c r="A20" s="19">
        <v>1</v>
      </c>
      <c r="B20" s="1" t="s">
        <v>16</v>
      </c>
      <c r="C20" s="2" t="s">
        <v>6</v>
      </c>
      <c r="D20" s="37"/>
      <c r="E20" s="1" t="s">
        <v>12</v>
      </c>
      <c r="F20" s="46">
        <f>IF((D20=""),"",IF((D20=1000000),":)","OJEE !"))</f>
      </c>
      <c r="G20" s="19">
        <v>1</v>
      </c>
      <c r="H20" s="1" t="s">
        <v>17</v>
      </c>
      <c r="I20" s="2" t="s">
        <v>6</v>
      </c>
      <c r="J20" s="37"/>
      <c r="K20" s="1" t="s">
        <v>12</v>
      </c>
      <c r="L20" s="46">
        <f>IF((J20=""),"",IF((J20=100),":)","OJEE !"))</f>
      </c>
    </row>
    <row r="21" spans="1:12" ht="15">
      <c r="A21" s="43">
        <v>0.4</v>
      </c>
      <c r="B21" s="1" t="s">
        <v>16</v>
      </c>
      <c r="C21" s="2" t="s">
        <v>6</v>
      </c>
      <c r="D21" s="37"/>
      <c r="E21" s="1" t="s">
        <v>12</v>
      </c>
      <c r="F21" s="46">
        <f>IF((D21=""),"",IF((D21=400000),":)","OJEE !"))</f>
      </c>
      <c r="G21" s="43">
        <v>0.013</v>
      </c>
      <c r="H21" s="1" t="s">
        <v>17</v>
      </c>
      <c r="I21" s="2" t="s">
        <v>6</v>
      </c>
      <c r="J21" s="38"/>
      <c r="K21" s="1" t="s">
        <v>12</v>
      </c>
      <c r="L21" s="46">
        <f>IF((J21=""),"",IF((J21=1.3),":)","OJEE !"))</f>
      </c>
    </row>
    <row r="22" spans="1:12" ht="15">
      <c r="A22" s="43">
        <v>0.04</v>
      </c>
      <c r="B22" s="1" t="s">
        <v>16</v>
      </c>
      <c r="C22" s="2" t="s">
        <v>6</v>
      </c>
      <c r="D22" s="37"/>
      <c r="E22" s="1" t="s">
        <v>12</v>
      </c>
      <c r="F22" s="46">
        <f>IF((D22=""),"",IF((D22=40000),":)","OJEE !"))</f>
      </c>
      <c r="G22" s="19">
        <v>130</v>
      </c>
      <c r="H22" s="1" t="s">
        <v>17</v>
      </c>
      <c r="I22" s="2" t="s">
        <v>6</v>
      </c>
      <c r="J22" s="37"/>
      <c r="K22" s="1" t="s">
        <v>12</v>
      </c>
      <c r="L22" s="46">
        <f>IF((J22=""),"",IF((J22=13000),":)","OJEE !"))</f>
      </c>
    </row>
    <row r="23" spans="1:12" ht="15">
      <c r="A23" s="43">
        <v>0.004</v>
      </c>
      <c r="B23" s="1" t="s">
        <v>16</v>
      </c>
      <c r="C23" s="2" t="s">
        <v>6</v>
      </c>
      <c r="D23" s="37"/>
      <c r="E23" s="1" t="s">
        <v>12</v>
      </c>
      <c r="F23" s="46">
        <f>IF((D23=""),"",IF((D23=4000),":)","OJEE !"))</f>
      </c>
      <c r="G23" s="43">
        <v>337.565</v>
      </c>
      <c r="H23" s="1" t="s">
        <v>17</v>
      </c>
      <c r="I23" s="2" t="s">
        <v>6</v>
      </c>
      <c r="J23" s="38"/>
      <c r="K23" s="1" t="s">
        <v>12</v>
      </c>
      <c r="L23" s="46">
        <f>IF((J23=""),"",IF((J23=33756.5),":)","OJEE !"))</f>
      </c>
    </row>
    <row r="24" spans="1:12" ht="15">
      <c r="A24" s="19">
        <v>40</v>
      </c>
      <c r="B24" s="1" t="s">
        <v>16</v>
      </c>
      <c r="C24" s="2" t="s">
        <v>6</v>
      </c>
      <c r="D24" s="37"/>
      <c r="E24" s="1" t="s">
        <v>12</v>
      </c>
      <c r="F24" s="46">
        <f>IF((D24=""),"",IF((D24=40000000),":)","OJEE !"))</f>
      </c>
      <c r="G24" s="43">
        <v>9.7</v>
      </c>
      <c r="H24" s="1" t="s">
        <v>17</v>
      </c>
      <c r="I24" s="2" t="s">
        <v>6</v>
      </c>
      <c r="J24" s="37"/>
      <c r="K24" s="1" t="s">
        <v>12</v>
      </c>
      <c r="L24" s="46">
        <f>IF((J24=""),"",IF((J24=970),":)","OJEE !"))</f>
      </c>
    </row>
    <row r="25" spans="1:12" s="12" customFormat="1" ht="30" customHeight="1">
      <c r="A25" s="18"/>
      <c r="B25" s="3"/>
      <c r="C25" s="3"/>
      <c r="D25" s="42"/>
      <c r="E25" s="3"/>
      <c r="F25" s="61"/>
      <c r="G25" s="18"/>
      <c r="H25" s="3"/>
      <c r="I25" s="3"/>
      <c r="J25" s="42"/>
      <c r="K25" s="3"/>
      <c r="L25" s="61"/>
    </row>
    <row r="26" spans="1:12" ht="15">
      <c r="A26" s="19">
        <v>6</v>
      </c>
      <c r="B26" s="1" t="s">
        <v>16</v>
      </c>
      <c r="C26" s="2" t="s">
        <v>6</v>
      </c>
      <c r="D26" s="37"/>
      <c r="E26" s="1" t="s">
        <v>12</v>
      </c>
      <c r="F26" s="46">
        <f>IF((D26=""),"",IF((D26=6000000),":)","OJEE !"))</f>
      </c>
      <c r="G26" s="19">
        <v>17</v>
      </c>
      <c r="H26" s="1" t="s">
        <v>15</v>
      </c>
      <c r="I26" s="2" t="s">
        <v>6</v>
      </c>
      <c r="J26" s="38"/>
      <c r="K26" s="1" t="s">
        <v>14</v>
      </c>
      <c r="L26" s="46">
        <f>IF((J26=""),"",IF((J26=0.17),":)","OJEE !"))</f>
      </c>
    </row>
    <row r="27" spans="1:12" ht="15">
      <c r="A27" s="19">
        <v>6</v>
      </c>
      <c r="B27" s="1" t="s">
        <v>18</v>
      </c>
      <c r="C27" s="2" t="s">
        <v>6</v>
      </c>
      <c r="D27" s="37"/>
      <c r="E27" s="1" t="s">
        <v>12</v>
      </c>
      <c r="F27" s="46">
        <f>IF((D27=""),"",IF((D27=60000),":)","OJEE !"))</f>
      </c>
      <c r="G27" s="43">
        <v>1.7</v>
      </c>
      <c r="H27" s="1" t="s">
        <v>14</v>
      </c>
      <c r="I27" s="2" t="s">
        <v>6</v>
      </c>
      <c r="J27" s="38"/>
      <c r="K27" s="1" t="s">
        <v>14</v>
      </c>
      <c r="L27" s="46">
        <f>IF((J27=""),"",IF((J27=1.7),":)","OJEE !"))</f>
      </c>
    </row>
    <row r="28" spans="1:12" ht="15">
      <c r="A28" s="19">
        <v>6</v>
      </c>
      <c r="B28" s="1" t="s">
        <v>17</v>
      </c>
      <c r="C28" s="2" t="s">
        <v>6</v>
      </c>
      <c r="D28" s="37"/>
      <c r="E28" s="1" t="s">
        <v>12</v>
      </c>
      <c r="F28" s="46">
        <f>IF((D28=""),"",IF((D28=600),":)","OJEE !"))</f>
      </c>
      <c r="G28" s="19">
        <v>17</v>
      </c>
      <c r="H28" s="1" t="s">
        <v>12</v>
      </c>
      <c r="I28" s="2" t="s">
        <v>6</v>
      </c>
      <c r="J28" s="37"/>
      <c r="K28" s="1" t="s">
        <v>14</v>
      </c>
      <c r="L28" s="46">
        <f>IF((J28=""),"",IF((J28=170000),":)","OJEE !"))</f>
      </c>
    </row>
    <row r="29" spans="1:12" ht="15">
      <c r="A29" s="19">
        <v>6</v>
      </c>
      <c r="B29" s="1" t="s">
        <v>12</v>
      </c>
      <c r="C29" s="2" t="s">
        <v>6</v>
      </c>
      <c r="D29" s="37"/>
      <c r="E29" s="1" t="s">
        <v>12</v>
      </c>
      <c r="F29" s="46">
        <f>IF((D29=""),"",IF((D29=6),":)","OJEE !"))</f>
      </c>
      <c r="G29" s="43">
        <v>0.17</v>
      </c>
      <c r="H29" s="1" t="s">
        <v>17</v>
      </c>
      <c r="I29" s="2" t="s">
        <v>6</v>
      </c>
      <c r="J29" s="37"/>
      <c r="K29" s="1" t="s">
        <v>14</v>
      </c>
      <c r="L29" s="46">
        <f>IF((J29=""),"",IF((J29=170000),":)","OJEE !"))</f>
      </c>
    </row>
    <row r="30" spans="1:12" ht="15">
      <c r="A30" s="19">
        <v>6</v>
      </c>
      <c r="B30" s="1" t="s">
        <v>13</v>
      </c>
      <c r="C30" s="2" t="s">
        <v>6</v>
      </c>
      <c r="D30" s="38"/>
      <c r="E30" s="1" t="s">
        <v>12</v>
      </c>
      <c r="F30" s="46">
        <f>IF((D30=""),"",IF((D30=0.6),":)","OJEE !"))</f>
      </c>
      <c r="G30" s="43">
        <v>0.0017</v>
      </c>
      <c r="H30" s="1" t="s">
        <v>18</v>
      </c>
      <c r="I30" s="2" t="s">
        <v>6</v>
      </c>
      <c r="J30" s="37"/>
      <c r="K30" s="1" t="s">
        <v>14</v>
      </c>
      <c r="L30" s="46">
        <f>IF((J30=""),"",IF((J30=170000),":)","OJEE !"))</f>
      </c>
    </row>
    <row r="31" spans="1:12" s="12" customFormat="1" ht="30" customHeight="1">
      <c r="A31" s="18"/>
      <c r="B31" s="3"/>
      <c r="C31" s="3"/>
      <c r="D31" s="42"/>
      <c r="E31" s="3"/>
      <c r="F31" s="61"/>
      <c r="G31" s="18"/>
      <c r="H31" s="3"/>
      <c r="I31" s="3"/>
      <c r="J31" s="42"/>
      <c r="K31" s="3"/>
      <c r="L31" s="61"/>
    </row>
    <row r="32" spans="1:12" ht="15">
      <c r="A32" s="19">
        <v>400000000</v>
      </c>
      <c r="B32" s="1" t="s">
        <v>13</v>
      </c>
      <c r="C32" s="2" t="s">
        <v>6</v>
      </c>
      <c r="D32" s="37"/>
      <c r="E32" s="1" t="s">
        <v>16</v>
      </c>
      <c r="F32" s="46">
        <f>IF((D32=""),"",IF((D32=4),":)","OJEE !"))</f>
      </c>
      <c r="G32" s="19">
        <v>367</v>
      </c>
      <c r="H32" s="1" t="s">
        <v>16</v>
      </c>
      <c r="I32" s="2" t="s">
        <v>6</v>
      </c>
      <c r="J32" s="37"/>
      <c r="K32" s="1" t="s">
        <v>13</v>
      </c>
      <c r="L32" s="46">
        <f>IF((J32=""),"",IF((J32=36700000000),":)","OJEE !"))</f>
      </c>
    </row>
    <row r="33" spans="1:12" ht="15">
      <c r="A33" s="43">
        <v>400</v>
      </c>
      <c r="B33" s="1" t="s">
        <v>12</v>
      </c>
      <c r="C33" s="2" t="s">
        <v>6</v>
      </c>
      <c r="D33" s="37"/>
      <c r="E33" s="1" t="s">
        <v>18</v>
      </c>
      <c r="F33" s="46">
        <f>IF((D33=""),"",IF((D33=4),":)","OJEE !"))</f>
      </c>
      <c r="G33" s="19">
        <v>700</v>
      </c>
      <c r="H33" s="1" t="s">
        <v>18</v>
      </c>
      <c r="I33" s="2" t="s">
        <v>6</v>
      </c>
      <c r="J33" s="37"/>
      <c r="K33" s="1" t="s">
        <v>17</v>
      </c>
      <c r="L33" s="46">
        <f>IF((J33=""),"",IF((J33=70000),":)","OJEE !"))</f>
      </c>
    </row>
    <row r="34" spans="1:12" ht="15">
      <c r="A34" s="62">
        <v>4</v>
      </c>
      <c r="B34" s="1" t="s">
        <v>17</v>
      </c>
      <c r="C34" s="2" t="s">
        <v>6</v>
      </c>
      <c r="D34" s="37"/>
      <c r="E34" s="1" t="s">
        <v>17</v>
      </c>
      <c r="F34" s="46">
        <f>IF((D34=""),"",IF((D34=4),":)","OJEE !"))</f>
      </c>
      <c r="G34" s="19">
        <v>45678</v>
      </c>
      <c r="H34" s="1" t="s">
        <v>17</v>
      </c>
      <c r="I34" s="2" t="s">
        <v>6</v>
      </c>
      <c r="J34" s="37"/>
      <c r="K34" s="1" t="s">
        <v>12</v>
      </c>
      <c r="L34" s="46">
        <f>IF((J34=""),"",IF((J34=4567800),":)","OJEE !"))</f>
      </c>
    </row>
    <row r="35" spans="1:12" ht="15">
      <c r="A35" s="43">
        <v>0.0004</v>
      </c>
      <c r="B35" s="1" t="s">
        <v>18</v>
      </c>
      <c r="C35" s="2" t="s">
        <v>6</v>
      </c>
      <c r="D35" s="37"/>
      <c r="E35" s="1" t="s">
        <v>12</v>
      </c>
      <c r="F35" s="46">
        <f>IF((D35=""),"",IF((D35=4),":)","OJEE !"))</f>
      </c>
      <c r="G35" s="19">
        <v>7690000</v>
      </c>
      <c r="H35" s="1" t="s">
        <v>13</v>
      </c>
      <c r="I35" s="2" t="s">
        <v>6</v>
      </c>
      <c r="J35" s="37"/>
      <c r="K35" s="1" t="s">
        <v>17</v>
      </c>
      <c r="L35" s="46">
        <f>IF((J35=""),"",IF((J35=769),":)","OJEE !"))</f>
      </c>
    </row>
    <row r="36" spans="1:12" ht="15">
      <c r="A36" s="43">
        <v>4E-08</v>
      </c>
      <c r="B36" s="1" t="s">
        <v>16</v>
      </c>
      <c r="C36" s="2" t="s">
        <v>6</v>
      </c>
      <c r="D36" s="37"/>
      <c r="E36" s="1" t="s">
        <v>13</v>
      </c>
      <c r="F36" s="46">
        <f>IF((D36=""),"",IF((D36=4),":)","OJEE !"))</f>
      </c>
      <c r="G36" s="19">
        <v>76900000</v>
      </c>
      <c r="H36" s="1" t="s">
        <v>12</v>
      </c>
      <c r="I36" s="2" t="s">
        <v>6</v>
      </c>
      <c r="J36" s="38"/>
      <c r="K36" s="1" t="s">
        <v>16</v>
      </c>
      <c r="L36" s="46">
        <f>IF((J36=""),"",IF((J36=76.9),":)","OJEE !"))</f>
      </c>
    </row>
    <row r="37" spans="1:12" s="12" customFormat="1" ht="30" customHeight="1">
      <c r="A37" s="18"/>
      <c r="B37" s="3"/>
      <c r="C37" s="3"/>
      <c r="D37" s="42"/>
      <c r="E37" s="3"/>
      <c r="F37" s="61"/>
      <c r="G37" s="42"/>
      <c r="H37" s="3"/>
      <c r="I37" s="3"/>
      <c r="J37" s="42"/>
      <c r="K37" s="3"/>
      <c r="L37" s="61"/>
    </row>
    <row r="38" spans="1:12" ht="15">
      <c r="A38" s="19">
        <v>27</v>
      </c>
      <c r="B38" s="1" t="s">
        <v>17</v>
      </c>
      <c r="C38" s="2" t="s">
        <v>6</v>
      </c>
      <c r="D38" s="37"/>
      <c r="E38" s="1" t="s">
        <v>13</v>
      </c>
      <c r="F38" s="46">
        <f>IF((D38=""),"",IF((D38=270000),":)","OJEE !"))</f>
      </c>
      <c r="G38" s="37"/>
      <c r="H38" s="1" t="s">
        <v>13</v>
      </c>
      <c r="I38" s="2" t="s">
        <v>6</v>
      </c>
      <c r="J38" s="19">
        <v>770000</v>
      </c>
      <c r="K38" s="1" t="s">
        <v>17</v>
      </c>
      <c r="L38" s="46">
        <f>IF((G38=""),"",IF((G38=7700000000),":)","OJEE !"))</f>
      </c>
    </row>
    <row r="39" spans="1:12" ht="15">
      <c r="A39" s="19">
        <v>460000</v>
      </c>
      <c r="B39" s="1" t="s">
        <v>13</v>
      </c>
      <c r="C39" s="2" t="s">
        <v>6</v>
      </c>
      <c r="D39" s="37"/>
      <c r="E39" s="1" t="s">
        <v>17</v>
      </c>
      <c r="F39" s="46">
        <f>IF((D39=""),"",IF((D39=46),":)","OJEE !"))</f>
      </c>
      <c r="G39" s="37"/>
      <c r="H39" s="1" t="s">
        <v>15</v>
      </c>
      <c r="I39" s="2" t="s">
        <v>6</v>
      </c>
      <c r="J39" s="19">
        <v>482</v>
      </c>
      <c r="K39" s="1" t="s">
        <v>14</v>
      </c>
      <c r="L39" s="46">
        <f>IF((G39=""),"",IF((G39=48200),":)","OJEE !"))</f>
      </c>
    </row>
    <row r="40" spans="1:12" ht="15">
      <c r="A40" s="19">
        <v>80000</v>
      </c>
      <c r="B40" s="1" t="s">
        <v>18</v>
      </c>
      <c r="C40" s="2" t="s">
        <v>6</v>
      </c>
      <c r="D40" s="37"/>
      <c r="E40" s="1" t="s">
        <v>16</v>
      </c>
      <c r="F40" s="46">
        <f>IF((D40=""),"",IF((D40=800),":)","OJEE !"))</f>
      </c>
      <c r="G40" s="37"/>
      <c r="H40" s="1" t="s">
        <v>16</v>
      </c>
      <c r="I40" s="2" t="s">
        <v>6</v>
      </c>
      <c r="J40" s="19">
        <v>74647</v>
      </c>
      <c r="K40" s="1" t="s">
        <v>16</v>
      </c>
      <c r="L40" s="46">
        <f>IF((G40=""),"",IF((G40=74647),":)","OJEE !"))</f>
      </c>
    </row>
    <row r="41" spans="1:12" ht="15">
      <c r="A41" s="19">
        <v>800</v>
      </c>
      <c r="B41" s="1" t="s">
        <v>16</v>
      </c>
      <c r="C41" s="2" t="s">
        <v>6</v>
      </c>
      <c r="D41" s="37"/>
      <c r="E41" s="1" t="s">
        <v>18</v>
      </c>
      <c r="F41" s="46">
        <f>IF((D41=""),"",IF((D41=80000),":)","OJEE !"))</f>
      </c>
      <c r="G41" s="63"/>
      <c r="H41" s="1" t="s">
        <v>16</v>
      </c>
      <c r="I41" s="2" t="s">
        <v>6</v>
      </c>
      <c r="J41" s="64">
        <v>74.647</v>
      </c>
      <c r="K41" s="1" t="s">
        <v>16</v>
      </c>
      <c r="L41" s="46">
        <f>IF((G41=""),"",IF((G41=74.647),":)","OJEE !"))</f>
      </c>
    </row>
    <row r="42" spans="1:12" ht="15">
      <c r="A42" s="19">
        <v>51</v>
      </c>
      <c r="B42" s="1" t="s">
        <v>13</v>
      </c>
      <c r="C42" s="2" t="s">
        <v>6</v>
      </c>
      <c r="D42" s="38"/>
      <c r="E42" s="1" t="s">
        <v>17</v>
      </c>
      <c r="F42" s="46">
        <f>IF((D42=""),"",IF((D42=0.0051),":)","OJEE !"))</f>
      </c>
      <c r="G42" s="38"/>
      <c r="H42" s="1" t="s">
        <v>17</v>
      </c>
      <c r="I42" s="2" t="s">
        <v>6</v>
      </c>
      <c r="J42" s="43">
        <v>80.6</v>
      </c>
      <c r="K42" s="1" t="s">
        <v>13</v>
      </c>
      <c r="L42" s="46">
        <f>IF((G42=""),"",IF((G42=0.00806),":)","OJEE !"))</f>
      </c>
    </row>
    <row r="43" spans="1:12" ht="15">
      <c r="A43" s="1"/>
      <c r="B43" s="1"/>
      <c r="C43" s="2"/>
      <c r="D43" s="5"/>
      <c r="E43" s="1"/>
      <c r="F43" s="61"/>
      <c r="G43" s="1"/>
      <c r="H43" s="1"/>
      <c r="I43" s="2"/>
      <c r="J43" s="5"/>
      <c r="K43" s="1"/>
      <c r="L43" s="15"/>
    </row>
  </sheetData>
  <sheetProtection password="AB0D" sheet="1" objects="1" scenarios="1" selectLockedCells="1"/>
  <mergeCells count="6">
    <mergeCell ref="D1:I1"/>
    <mergeCell ref="A5:L5"/>
    <mergeCell ref="A6:L6"/>
    <mergeCell ref="A2:L2"/>
    <mergeCell ref="A3:L3"/>
    <mergeCell ref="A4:L4"/>
  </mergeCells>
  <conditionalFormatting sqref="F43 L43">
    <cfRule type="cellIs" priority="1" dxfId="4" operator="equal" stopIfTrue="1">
      <formula>"Goed !"</formula>
    </cfRule>
    <cfRule type="cellIs" priority="2" dxfId="5" operator="equal" stopIfTrue="1">
      <formula>"""=""Dat is helaas fout."</formula>
    </cfRule>
  </conditionalFormatting>
  <conditionalFormatting sqref="F37 F13 F19 F25 F31 L37 L31 L25 L19 L13">
    <cfRule type="cellIs" priority="3" dxfId="6" operator="equal" stopIfTrue="1">
      <formula>"OKE !"</formula>
    </cfRule>
    <cfRule type="cellIs" priority="4" dxfId="1" operator="notEqual" stopIfTrue="1">
      <formula>"""=""OKE !"</formula>
    </cfRule>
  </conditionalFormatting>
  <conditionalFormatting sqref="F8:F12 F14:F18 L14:L18 L8:L12 L20:L24 F20:F24 F26:F30 L26:L30 L32:L36 F32:F36 F38:F42 L38:L42">
    <cfRule type="cellIs" priority="5" dxfId="1" operator="equal" stopIfTrue="1">
      <formula>"OJEE !"</formula>
    </cfRule>
  </conditionalFormatting>
  <conditionalFormatting sqref="D8">
    <cfRule type="cellIs" priority="6" dxfId="3" operator="equal" stopIfTrue="1">
      <formula>100</formula>
    </cfRule>
  </conditionalFormatting>
  <conditionalFormatting sqref="D9">
    <cfRule type="cellIs" priority="7" dxfId="3" operator="equal" stopIfTrue="1">
      <formula>200</formula>
    </cfRule>
  </conditionalFormatting>
  <conditionalFormatting sqref="J8">
    <cfRule type="cellIs" priority="8" dxfId="3" operator="equal" stopIfTrue="1">
      <formula>10000</formula>
    </cfRule>
  </conditionalFormatting>
  <conditionalFormatting sqref="D10">
    <cfRule type="cellIs" priority="9" dxfId="3" operator="equal" stopIfTrue="1">
      <formula>400</formula>
    </cfRule>
  </conditionalFormatting>
  <conditionalFormatting sqref="D11 D40">
    <cfRule type="cellIs" priority="10" dxfId="3" operator="equal" stopIfTrue="1">
      <formula>800</formula>
    </cfRule>
  </conditionalFormatting>
  <conditionalFormatting sqref="D12">
    <cfRule type="cellIs" priority="11" dxfId="3" operator="equal" stopIfTrue="1">
      <formula>1600</formula>
    </cfRule>
  </conditionalFormatting>
  <conditionalFormatting sqref="J9">
    <cfRule type="cellIs" priority="12" dxfId="3" operator="equal" stopIfTrue="1">
      <formula>30000</formula>
    </cfRule>
  </conditionalFormatting>
  <conditionalFormatting sqref="J10 D27">
    <cfRule type="cellIs" priority="13" dxfId="3" operator="equal" stopIfTrue="1">
      <formula>60000</formula>
    </cfRule>
  </conditionalFormatting>
  <conditionalFormatting sqref="D14 J17 J20">
    <cfRule type="cellIs" priority="14" dxfId="3" operator="equal" stopIfTrue="1">
      <formula>100</formula>
    </cfRule>
  </conditionalFormatting>
  <conditionalFormatting sqref="D15">
    <cfRule type="cellIs" priority="15" dxfId="3" operator="equal" stopIfTrue="1">
      <formula>50</formula>
    </cfRule>
  </conditionalFormatting>
  <conditionalFormatting sqref="D16">
    <cfRule type="cellIs" priority="16" dxfId="3" operator="equal" stopIfTrue="1">
      <formula>1</formula>
    </cfRule>
  </conditionalFormatting>
  <conditionalFormatting sqref="D17">
    <cfRule type="cellIs" priority="17" dxfId="3" operator="equal" stopIfTrue="1">
      <formula>5</formula>
    </cfRule>
  </conditionalFormatting>
  <conditionalFormatting sqref="J14">
    <cfRule type="cellIs" priority="18" dxfId="3" operator="equal" stopIfTrue="1">
      <formula>10000</formula>
    </cfRule>
  </conditionalFormatting>
  <conditionalFormatting sqref="J15">
    <cfRule type="cellIs" priority="19" dxfId="3" operator="equal" stopIfTrue="1">
      <formula>100000</formula>
    </cfRule>
  </conditionalFormatting>
  <conditionalFormatting sqref="D20">
    <cfRule type="cellIs" priority="20" dxfId="3" operator="equal" stopIfTrue="1">
      <formula>1000000</formula>
    </cfRule>
  </conditionalFormatting>
  <conditionalFormatting sqref="D24">
    <cfRule type="cellIs" priority="21" dxfId="3" operator="equal" stopIfTrue="1">
      <formula>40000000</formula>
    </cfRule>
  </conditionalFormatting>
  <conditionalFormatting sqref="J16">
    <cfRule type="cellIs" priority="22" dxfId="3" operator="equal" stopIfTrue="1">
      <formula>1000</formula>
    </cfRule>
  </conditionalFormatting>
  <conditionalFormatting sqref="J18">
    <cfRule type="cellIs" priority="23" dxfId="3" operator="equal" stopIfTrue="1">
      <formula>1101100</formula>
    </cfRule>
  </conditionalFormatting>
  <conditionalFormatting sqref="J21">
    <cfRule type="cellIs" priority="24" dxfId="3" operator="equal" stopIfTrue="1">
      <formula>1.3</formula>
    </cfRule>
  </conditionalFormatting>
  <conditionalFormatting sqref="J22">
    <cfRule type="cellIs" priority="25" dxfId="3" operator="equal" stopIfTrue="1">
      <formula>13000</formula>
    </cfRule>
  </conditionalFormatting>
  <conditionalFormatting sqref="J23">
    <cfRule type="cellIs" priority="26" dxfId="3" operator="equal" stopIfTrue="1">
      <formula>33756.5</formula>
    </cfRule>
  </conditionalFormatting>
  <conditionalFormatting sqref="J24">
    <cfRule type="cellIs" priority="27" dxfId="3" operator="equal" stopIfTrue="1">
      <formula>970</formula>
    </cfRule>
  </conditionalFormatting>
  <conditionalFormatting sqref="D26">
    <cfRule type="cellIs" priority="28" dxfId="3" operator="equal" stopIfTrue="1">
      <formula>6000000</formula>
    </cfRule>
  </conditionalFormatting>
  <conditionalFormatting sqref="D28">
    <cfRule type="cellIs" priority="29" dxfId="3" operator="equal" stopIfTrue="1">
      <formula>600</formula>
    </cfRule>
  </conditionalFormatting>
  <conditionalFormatting sqref="D29">
    <cfRule type="cellIs" priority="30" dxfId="3" operator="equal" stopIfTrue="1">
      <formula>6</formula>
    </cfRule>
  </conditionalFormatting>
  <conditionalFormatting sqref="D30">
    <cfRule type="cellIs" priority="31" dxfId="3" operator="equal" stopIfTrue="1">
      <formula>0.6</formula>
    </cfRule>
  </conditionalFormatting>
  <conditionalFormatting sqref="J27">
    <cfRule type="cellIs" priority="32" dxfId="3" operator="equal" stopIfTrue="1">
      <formula>1.7</formula>
    </cfRule>
  </conditionalFormatting>
  <conditionalFormatting sqref="J26">
    <cfRule type="cellIs" priority="33" dxfId="3" operator="equal" stopIfTrue="1">
      <formula>0.17</formula>
    </cfRule>
  </conditionalFormatting>
  <conditionalFormatting sqref="J28:J30">
    <cfRule type="cellIs" priority="34" dxfId="3" operator="equal" stopIfTrue="1">
      <formula>170000</formula>
    </cfRule>
  </conditionalFormatting>
  <conditionalFormatting sqref="D21">
    <cfRule type="cellIs" priority="35" dxfId="3" operator="equal" stopIfTrue="1">
      <formula>400000</formula>
    </cfRule>
  </conditionalFormatting>
  <conditionalFormatting sqref="D22">
    <cfRule type="cellIs" priority="36" dxfId="3" operator="equal" stopIfTrue="1">
      <formula>40000</formula>
    </cfRule>
  </conditionalFormatting>
  <conditionalFormatting sqref="D23">
    <cfRule type="cellIs" priority="37" dxfId="3" operator="equal" stopIfTrue="1">
      <formula>4000</formula>
    </cfRule>
  </conditionalFormatting>
  <conditionalFormatting sqref="D32:D36">
    <cfRule type="cellIs" priority="38" dxfId="3" operator="equal" stopIfTrue="1">
      <formula>4</formula>
    </cfRule>
  </conditionalFormatting>
  <conditionalFormatting sqref="J32">
    <cfRule type="cellIs" priority="39" dxfId="3" operator="equal" stopIfTrue="1">
      <formula>36700000000</formula>
    </cfRule>
  </conditionalFormatting>
  <conditionalFormatting sqref="J33">
    <cfRule type="cellIs" priority="40" dxfId="3" operator="equal" stopIfTrue="1">
      <formula>70000</formula>
    </cfRule>
  </conditionalFormatting>
  <conditionalFormatting sqref="J34">
    <cfRule type="cellIs" priority="41" dxfId="3" operator="equal" stopIfTrue="1">
      <formula>4567800</formula>
    </cfRule>
  </conditionalFormatting>
  <conditionalFormatting sqref="J35">
    <cfRule type="cellIs" priority="42" dxfId="3" operator="equal" stopIfTrue="1">
      <formula>769</formula>
    </cfRule>
  </conditionalFormatting>
  <conditionalFormatting sqref="J36">
    <cfRule type="cellIs" priority="43" dxfId="3" operator="equal" stopIfTrue="1">
      <formula>76.9</formula>
    </cfRule>
  </conditionalFormatting>
  <conditionalFormatting sqref="D38">
    <cfRule type="cellIs" priority="44" dxfId="3" operator="equal" stopIfTrue="1">
      <formula>270000</formula>
    </cfRule>
  </conditionalFormatting>
  <conditionalFormatting sqref="D39">
    <cfRule type="cellIs" priority="45" dxfId="3" operator="equal" stopIfTrue="1">
      <formula>46</formula>
    </cfRule>
  </conditionalFormatting>
  <conditionalFormatting sqref="D41">
    <cfRule type="cellIs" priority="46" dxfId="3" operator="equal" stopIfTrue="1">
      <formula>80000</formula>
    </cfRule>
  </conditionalFormatting>
  <conditionalFormatting sqref="D42">
    <cfRule type="cellIs" priority="47" dxfId="3" operator="equal" stopIfTrue="1">
      <formula>0.0051</formula>
    </cfRule>
  </conditionalFormatting>
  <conditionalFormatting sqref="G39">
    <cfRule type="cellIs" priority="48" dxfId="3" operator="equal" stopIfTrue="1">
      <formula>48200</formula>
    </cfRule>
  </conditionalFormatting>
  <conditionalFormatting sqref="G40">
    <cfRule type="cellIs" priority="49" dxfId="3" operator="equal" stopIfTrue="1">
      <formula>74647</formula>
    </cfRule>
  </conditionalFormatting>
  <conditionalFormatting sqref="G38">
    <cfRule type="cellIs" priority="50" dxfId="3" operator="equal" stopIfTrue="1">
      <formula>7700000000</formula>
    </cfRule>
  </conditionalFormatting>
  <conditionalFormatting sqref="G41">
    <cfRule type="cellIs" priority="51" dxfId="3" operator="equal" stopIfTrue="1">
      <formula>74.647</formula>
    </cfRule>
  </conditionalFormatting>
  <conditionalFormatting sqref="J1 B1">
    <cfRule type="cellIs" priority="52" dxfId="2" operator="equal" stopIfTrue="1">
      <formula>0</formula>
    </cfRule>
  </conditionalFormatting>
  <conditionalFormatting sqref="J11">
    <cfRule type="cellIs" priority="53" dxfId="3" operator="equal" stopIfTrue="1">
      <formula>6000</formula>
    </cfRule>
  </conditionalFormatting>
  <conditionalFormatting sqref="J12">
    <cfRule type="cellIs" priority="54" dxfId="3" operator="equal" stopIfTrue="1">
      <formula>60600</formula>
    </cfRule>
  </conditionalFormatting>
  <conditionalFormatting sqref="D18">
    <cfRule type="cellIs" priority="55" dxfId="3" operator="equal" stopIfTrue="1">
      <formula>500.5</formula>
    </cfRule>
  </conditionalFormatting>
  <conditionalFormatting sqref="G42">
    <cfRule type="cellIs" priority="56" dxfId="3" operator="equal" stopIfTrue="1">
      <formula>0.00806</formula>
    </cfRule>
  </conditionalFormatting>
  <printOptions horizontalCentered="1"/>
  <pageMargins left="0.5905511811023623" right="0.5905511811023623" top="0.5905511811023623" bottom="0.3937007874015748" header="0.31496062992125984" footer="0.31496062992125984"/>
  <pageSetup blackAndWhite="1" horizontalDpi="300" verticalDpi="300" orientation="portrait" paperSize="9" r:id="rId4"/>
  <headerFooter alignWithMargins="0">
    <oddHeader>&amp;L&amp;"Arial,Cursief"www.hoezowisknudde.nl&amp;C&amp;"Arial,Vet"&amp;14HET METRIEK STELSEL&amp;R&amp;6(c) JvdW  &amp;D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3">
    <tabColor indexed="15"/>
  </sheetPr>
  <dimension ref="A1:N43"/>
  <sheetViews>
    <sheetView showGridLines="0" showRowColHeaders="0" showZeros="0" showOutlineSymbols="0" zoomScale="115" zoomScaleNormal="115" zoomScaleSheetLayoutView="100" workbookViewId="0" topLeftCell="A1">
      <pane ySplit="1" topLeftCell="BM2" activePane="bottomLeft" state="frozen"/>
      <selection pane="topLeft" activeCell="D9" sqref="D9"/>
      <selection pane="bottomLeft" activeCell="D8" sqref="D8"/>
    </sheetView>
  </sheetViews>
  <sheetFormatPr defaultColWidth="9.140625" defaultRowHeight="12.75"/>
  <cols>
    <col min="1" max="1" width="14.28125" style="9" customWidth="1"/>
    <col min="2" max="2" width="5.7109375" style="9" customWidth="1"/>
    <col min="3" max="3" width="2.8515625" style="10" customWidth="1"/>
    <col min="4" max="4" width="8.57421875" style="17" customWidth="1"/>
    <col min="5" max="5" width="5.7109375" style="9" customWidth="1"/>
    <col min="6" max="6" width="11.421875" style="9" customWidth="1"/>
    <col min="7" max="7" width="8.57421875" style="17" customWidth="1"/>
    <col min="8" max="8" width="5.7109375" style="9" customWidth="1"/>
    <col min="9" max="9" width="2.8515625" style="9" customWidth="1"/>
    <col min="10" max="10" width="8.57421875" style="17" customWidth="1"/>
    <col min="11" max="11" width="5.7109375" style="9" customWidth="1"/>
    <col min="12" max="12" width="11.421875" style="9" customWidth="1"/>
    <col min="13" max="13" width="6.57421875" style="9" customWidth="1"/>
    <col min="14" max="16384" width="9.140625" style="9" customWidth="1"/>
  </cols>
  <sheetData>
    <row r="1" spans="1:13" s="8" customFormat="1" ht="80.25" customHeight="1">
      <c r="A1" s="26">
        <f>IF(B1=0,"","goed:")</f>
      </c>
      <c r="B1" s="29">
        <f>COUNTIF(F$8:L$42,":)")</f>
        <v>0</v>
      </c>
      <c r="C1" s="31"/>
      <c r="D1" s="87" t="s">
        <v>163</v>
      </c>
      <c r="E1" s="88"/>
      <c r="F1" s="88"/>
      <c r="G1" s="88"/>
      <c r="H1" s="88"/>
      <c r="I1" s="88"/>
      <c r="J1" s="27">
        <f>COUNTIF(F7:L42,"OJEE !")</f>
        <v>1</v>
      </c>
      <c r="K1" s="70" t="str">
        <f>IF(J1=0,"","fout")</f>
        <v>fout</v>
      </c>
      <c r="L1" s="31"/>
      <c r="M1" s="14"/>
    </row>
    <row r="2" spans="1:12" s="8" customFormat="1" ht="15" customHeight="1">
      <c r="A2" s="91" t="s">
        <v>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8" customFormat="1" ht="15" customHeight="1">
      <c r="A3" s="93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.75">
      <c r="A4" s="95" t="s">
        <v>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.75">
      <c r="A5" s="96" t="s">
        <v>10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4" ht="15.75">
      <c r="A6" s="89" t="s">
        <v>11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11"/>
      <c r="N6" s="16"/>
    </row>
    <row r="7" spans="1:14" s="12" customFormat="1" ht="15.75">
      <c r="A7" s="18"/>
      <c r="B7" s="4"/>
      <c r="C7" s="3"/>
      <c r="D7" s="18"/>
      <c r="E7" s="3"/>
      <c r="F7" s="3"/>
      <c r="G7" s="18"/>
      <c r="H7" s="3"/>
      <c r="I7" s="3"/>
      <c r="J7" s="18"/>
      <c r="K7" s="3"/>
      <c r="L7" s="3"/>
      <c r="N7" s="13"/>
    </row>
    <row r="8" spans="1:12" ht="15">
      <c r="A8" s="19">
        <v>1</v>
      </c>
      <c r="B8" s="1" t="s">
        <v>19</v>
      </c>
      <c r="C8" s="2" t="s">
        <v>6</v>
      </c>
      <c r="D8" s="37"/>
      <c r="E8" s="1" t="s">
        <v>20</v>
      </c>
      <c r="F8" s="46">
        <f>IF((D8=""),"",IF((D8=1000),":)","OJEE !"))</f>
      </c>
      <c r="G8" s="19">
        <v>1</v>
      </c>
      <c r="H8" s="1" t="s">
        <v>19</v>
      </c>
      <c r="I8" s="2" t="s">
        <v>6</v>
      </c>
      <c r="J8" s="37"/>
      <c r="K8" s="1" t="s">
        <v>21</v>
      </c>
      <c r="L8" s="46">
        <f>IF((J8=""),"",IF((J8=1000000),":)","OJEE !"))</f>
      </c>
    </row>
    <row r="9" spans="1:12" ht="15">
      <c r="A9" s="19">
        <v>2</v>
      </c>
      <c r="B9" s="1" t="s">
        <v>19</v>
      </c>
      <c r="C9" s="2" t="s">
        <v>6</v>
      </c>
      <c r="D9" s="37">
        <v>2</v>
      </c>
      <c r="E9" s="1" t="s">
        <v>20</v>
      </c>
      <c r="F9" s="46" t="str">
        <f>IF((D9=""),"",IF((D9=2000),":)","OJEE !"))</f>
        <v>OJEE !</v>
      </c>
      <c r="G9" s="19">
        <v>3</v>
      </c>
      <c r="H9" s="1" t="s">
        <v>19</v>
      </c>
      <c r="I9" s="2" t="s">
        <v>6</v>
      </c>
      <c r="J9" s="37"/>
      <c r="K9" s="1" t="s">
        <v>21</v>
      </c>
      <c r="L9" s="46">
        <f>IF((J9=""),"",IF((J9=3000000),":)","OJEE !"))</f>
      </c>
    </row>
    <row r="10" spans="1:12" ht="15">
      <c r="A10" s="19">
        <v>20</v>
      </c>
      <c r="B10" s="1" t="s">
        <v>19</v>
      </c>
      <c r="C10" s="2" t="s">
        <v>6</v>
      </c>
      <c r="D10" s="37"/>
      <c r="E10" s="1" t="s">
        <v>20</v>
      </c>
      <c r="F10" s="46">
        <f>IF((D10=""),"",IF((D10=20000),":)","OJEE !"))</f>
      </c>
      <c r="G10" s="19">
        <v>60</v>
      </c>
      <c r="H10" s="1" t="s">
        <v>19</v>
      </c>
      <c r="I10" s="2" t="s">
        <v>6</v>
      </c>
      <c r="J10" s="37"/>
      <c r="K10" s="1" t="s">
        <v>21</v>
      </c>
      <c r="L10" s="46">
        <f>IF((J10=""),"",IF((J10=60000000),":)","OJEE !"))</f>
      </c>
    </row>
    <row r="11" spans="1:12" ht="15">
      <c r="A11" s="43">
        <v>0.2</v>
      </c>
      <c r="B11" s="1" t="s">
        <v>19</v>
      </c>
      <c r="C11" s="2" t="s">
        <v>6</v>
      </c>
      <c r="D11" s="37"/>
      <c r="E11" s="1" t="s">
        <v>20</v>
      </c>
      <c r="F11" s="46">
        <f>IF((D11=""),"",IF((D11=200),":)","OJEE !"))</f>
      </c>
      <c r="G11" s="43">
        <v>0.12</v>
      </c>
      <c r="H11" s="1" t="s">
        <v>19</v>
      </c>
      <c r="I11" s="2" t="s">
        <v>6</v>
      </c>
      <c r="J11" s="37"/>
      <c r="K11" s="1" t="s">
        <v>21</v>
      </c>
      <c r="L11" s="46">
        <f>IF((J11=""),"",IF((J11=120000),":)","OJEE !"))</f>
      </c>
    </row>
    <row r="12" spans="1:12" ht="15">
      <c r="A12" s="43">
        <v>0.02</v>
      </c>
      <c r="B12" s="1" t="s">
        <v>19</v>
      </c>
      <c r="C12" s="2" t="s">
        <v>6</v>
      </c>
      <c r="D12" s="37"/>
      <c r="E12" s="1" t="s">
        <v>20</v>
      </c>
      <c r="F12" s="46">
        <f>IF((D12=""),"",IF((D12=20),":)","OJEE !"))</f>
      </c>
      <c r="G12" s="43">
        <v>0.0024</v>
      </c>
      <c r="H12" s="1" t="s">
        <v>19</v>
      </c>
      <c r="I12" s="2" t="s">
        <v>6</v>
      </c>
      <c r="J12" s="37"/>
      <c r="K12" s="1" t="s">
        <v>21</v>
      </c>
      <c r="L12" s="46">
        <f>IF((J12=""),"",IF((J12=2400),":)","OJEE !"))</f>
      </c>
    </row>
    <row r="13" spans="1:12" s="12" customFormat="1" ht="30" customHeight="1">
      <c r="A13" s="18"/>
      <c r="B13" s="3"/>
      <c r="C13" s="3"/>
      <c r="D13" s="18"/>
      <c r="E13" s="3"/>
      <c r="F13" s="6"/>
      <c r="G13" s="18"/>
      <c r="H13" s="3"/>
      <c r="I13" s="3"/>
      <c r="J13" s="18"/>
      <c r="K13" s="3"/>
      <c r="L13" s="6"/>
    </row>
    <row r="14" spans="1:12" ht="15">
      <c r="A14" s="43">
        <v>1</v>
      </c>
      <c r="B14" s="1" t="s">
        <v>20</v>
      </c>
      <c r="C14" s="2" t="s">
        <v>6</v>
      </c>
      <c r="D14" s="37"/>
      <c r="E14" s="1" t="s">
        <v>21</v>
      </c>
      <c r="F14" s="46">
        <f>IF((D14=""),"",IF((D14=1000),":)","OJEE !"))</f>
      </c>
      <c r="G14" s="19">
        <v>7</v>
      </c>
      <c r="H14" s="1" t="s">
        <v>20</v>
      </c>
      <c r="I14" s="2" t="s">
        <v>6</v>
      </c>
      <c r="J14" s="37"/>
      <c r="K14" s="1" t="s">
        <v>22</v>
      </c>
      <c r="L14" s="46">
        <f>IF((J14=""),"",IF((J14=7000000),":)","OJEE !"))</f>
      </c>
    </row>
    <row r="15" spans="1:12" ht="15">
      <c r="A15" s="43">
        <v>0.5</v>
      </c>
      <c r="B15" s="1" t="s">
        <v>20</v>
      </c>
      <c r="C15" s="2" t="s">
        <v>6</v>
      </c>
      <c r="D15" s="37"/>
      <c r="E15" s="1" t="s">
        <v>21</v>
      </c>
      <c r="F15" s="46">
        <f>IF((D15=""),"",IF((D15=500),":)","OJEE !"))</f>
      </c>
      <c r="G15" s="19">
        <v>7</v>
      </c>
      <c r="H15" s="1" t="s">
        <v>20</v>
      </c>
      <c r="I15" s="2" t="s">
        <v>6</v>
      </c>
      <c r="J15" s="38"/>
      <c r="K15" s="1" t="s">
        <v>24</v>
      </c>
      <c r="L15" s="46">
        <f>IF((J15=""),"",IF((J15=0.000007),":)","OJEE !"))</f>
      </c>
    </row>
    <row r="16" spans="1:12" ht="15">
      <c r="A16" s="43">
        <v>0.15</v>
      </c>
      <c r="B16" s="1" t="s">
        <v>20</v>
      </c>
      <c r="C16" s="2" t="s">
        <v>6</v>
      </c>
      <c r="D16" s="37"/>
      <c r="E16" s="1" t="s">
        <v>21</v>
      </c>
      <c r="F16" s="46">
        <f>IF((D16=""),"",IF((D16=150),":)","OJEE !"))</f>
      </c>
      <c r="G16" s="19">
        <v>7</v>
      </c>
      <c r="H16" s="1" t="s">
        <v>20</v>
      </c>
      <c r="I16" s="2" t="s">
        <v>6</v>
      </c>
      <c r="J16" s="38"/>
      <c r="K16" s="1" t="s">
        <v>19</v>
      </c>
      <c r="L16" s="46">
        <f>IF((J16=""),"",IF((J16=0.007),":)","OJEE !"))</f>
      </c>
    </row>
    <row r="17" spans="1:12" ht="15">
      <c r="A17" s="43">
        <v>0.25</v>
      </c>
      <c r="B17" s="1" t="s">
        <v>20</v>
      </c>
      <c r="C17" s="2" t="s">
        <v>6</v>
      </c>
      <c r="D17" s="37"/>
      <c r="E17" s="1" t="s">
        <v>21</v>
      </c>
      <c r="F17" s="46">
        <f>IF((D17=""),"",IF((D17=250),":)","OJEE !"))</f>
      </c>
      <c r="G17" s="19">
        <v>7</v>
      </c>
      <c r="H17" s="1" t="s">
        <v>20</v>
      </c>
      <c r="I17" s="2" t="s">
        <v>6</v>
      </c>
      <c r="J17" s="37"/>
      <c r="K17" s="1" t="s">
        <v>21</v>
      </c>
      <c r="L17" s="46">
        <f>IF((J17=""),"",IF((J17=7000),":)","OJEE !"))</f>
      </c>
    </row>
    <row r="18" spans="1:12" ht="15">
      <c r="A18" s="43">
        <v>0.005</v>
      </c>
      <c r="B18" s="1" t="s">
        <v>20</v>
      </c>
      <c r="C18" s="2" t="s">
        <v>6</v>
      </c>
      <c r="D18" s="37"/>
      <c r="E18" s="1" t="s">
        <v>21</v>
      </c>
      <c r="F18" s="46">
        <f>IF((D18=""),"",IF((D18=5),":)","OJEE !"))</f>
      </c>
      <c r="G18" s="19">
        <v>7</v>
      </c>
      <c r="H18" s="1" t="s">
        <v>20</v>
      </c>
      <c r="I18" s="2" t="s">
        <v>6</v>
      </c>
      <c r="J18" s="37"/>
      <c r="K18" s="1" t="s">
        <v>20</v>
      </c>
      <c r="L18" s="46">
        <f>IF((J18=""),"",IF((J18=7),":)","OJEE !"))</f>
      </c>
    </row>
    <row r="19" spans="1:12" s="12" customFormat="1" ht="30" customHeight="1">
      <c r="A19" s="18"/>
      <c r="B19" s="3"/>
      <c r="C19" s="3"/>
      <c r="D19" s="18"/>
      <c r="E19" s="3"/>
      <c r="F19" s="6"/>
      <c r="G19" s="18"/>
      <c r="H19" s="3"/>
      <c r="I19" s="3"/>
      <c r="J19" s="18"/>
      <c r="K19" s="3"/>
      <c r="L19" s="6"/>
    </row>
    <row r="20" spans="1:12" ht="15">
      <c r="A20" s="19">
        <v>8</v>
      </c>
      <c r="B20" s="1" t="s">
        <v>23</v>
      </c>
      <c r="C20" s="2" t="s">
        <v>6</v>
      </c>
      <c r="D20" s="37"/>
      <c r="E20" s="1" t="s">
        <v>19</v>
      </c>
      <c r="F20" s="46">
        <f>IF((D20=""),"",IF((D20=8000000000),":)","OJEE !"))</f>
      </c>
      <c r="G20" s="19">
        <v>1</v>
      </c>
      <c r="H20" s="1" t="s">
        <v>24</v>
      </c>
      <c r="I20" s="2" t="s">
        <v>6</v>
      </c>
      <c r="J20" s="38"/>
      <c r="K20" s="1" t="s">
        <v>23</v>
      </c>
      <c r="L20" s="46">
        <f>IF((J20=""),"",IF((J20=0.000001),":)","OJEE !"))</f>
      </c>
    </row>
    <row r="21" spans="1:12" ht="15">
      <c r="A21" s="19">
        <v>4</v>
      </c>
      <c r="B21" s="1" t="s">
        <v>25</v>
      </c>
      <c r="C21" s="2" t="s">
        <v>6</v>
      </c>
      <c r="D21" s="37"/>
      <c r="E21" s="1" t="s">
        <v>20</v>
      </c>
      <c r="F21" s="46">
        <f>IF((D21=""),"",IF((D21=4000000000),":)","OJEE !"))</f>
      </c>
      <c r="G21" s="19">
        <v>1</v>
      </c>
      <c r="H21" s="1" t="s">
        <v>24</v>
      </c>
      <c r="I21" s="2" t="s">
        <v>6</v>
      </c>
      <c r="J21" s="37"/>
      <c r="K21" s="1" t="s">
        <v>22</v>
      </c>
      <c r="L21" s="46">
        <f>IF((J21=""),"",IF((J21=1000000000000),":)","OJEE !"))</f>
      </c>
    </row>
    <row r="22" spans="1:12" ht="15">
      <c r="A22" s="19">
        <v>2</v>
      </c>
      <c r="B22" s="1" t="s">
        <v>24</v>
      </c>
      <c r="C22" s="2" t="s">
        <v>6</v>
      </c>
      <c r="D22" s="37"/>
      <c r="E22" s="1" t="s">
        <v>21</v>
      </c>
      <c r="F22" s="46">
        <f>IF((D22=""),"",IF((D22=2000000000),":)","OJEE !"))</f>
      </c>
      <c r="G22" s="19">
        <v>1000</v>
      </c>
      <c r="H22" s="1" t="s">
        <v>24</v>
      </c>
      <c r="I22" s="2" t="s">
        <v>6</v>
      </c>
      <c r="J22" s="37"/>
      <c r="K22" s="1" t="s">
        <v>25</v>
      </c>
      <c r="L22" s="46">
        <f>IF((J22=""),"",IF((J22=1),":)","OJEE !"))</f>
      </c>
    </row>
    <row r="23" spans="1:12" ht="15">
      <c r="A23" s="19">
        <v>1</v>
      </c>
      <c r="B23" s="1" t="s">
        <v>168</v>
      </c>
      <c r="C23" s="2" t="s">
        <v>6</v>
      </c>
      <c r="D23" s="37"/>
      <c r="E23" s="1" t="s">
        <v>22</v>
      </c>
      <c r="F23" s="46">
        <f>IF((D23=""),"",IF((D23=1000000000),":)","OJEE !"))</f>
      </c>
      <c r="G23" s="19">
        <v>1000</v>
      </c>
      <c r="H23" s="1" t="s">
        <v>24</v>
      </c>
      <c r="I23" s="2" t="s">
        <v>6</v>
      </c>
      <c r="J23" s="38"/>
      <c r="K23" s="1" t="s">
        <v>23</v>
      </c>
      <c r="L23" s="46">
        <f>IF((J23=""),"",IF((J23=0.001),":)","OJEE !"))</f>
      </c>
    </row>
    <row r="24" spans="1:12" ht="15">
      <c r="A24" s="43">
        <v>0.5</v>
      </c>
      <c r="B24" s="1" t="s">
        <v>20</v>
      </c>
      <c r="C24" s="2" t="s">
        <v>6</v>
      </c>
      <c r="D24" s="37"/>
      <c r="E24" s="1" t="s">
        <v>22</v>
      </c>
      <c r="F24" s="46">
        <f>IF((D24=""),"",IF((D24=500000),":)","OJEE !"))</f>
      </c>
      <c r="G24" s="43">
        <v>0.001</v>
      </c>
      <c r="H24" s="1" t="s">
        <v>24</v>
      </c>
      <c r="I24" s="2" t="s">
        <v>6</v>
      </c>
      <c r="J24" s="37"/>
      <c r="K24" s="1" t="s">
        <v>19</v>
      </c>
      <c r="L24" s="46">
        <f>IF((J24=""),"",IF((J24=1),":)","OJEE !"))</f>
      </c>
    </row>
    <row r="25" spans="1:12" s="12" customFormat="1" ht="30" customHeight="1">
      <c r="A25" s="18"/>
      <c r="B25" s="3"/>
      <c r="C25" s="3"/>
      <c r="D25" s="18"/>
      <c r="E25" s="3"/>
      <c r="F25" s="6"/>
      <c r="G25" s="18"/>
      <c r="H25" s="3"/>
      <c r="I25" s="3"/>
      <c r="J25" s="18"/>
      <c r="K25" s="3"/>
      <c r="L25" s="6"/>
    </row>
    <row r="26" spans="1:12" ht="15">
      <c r="A26" s="19">
        <v>4</v>
      </c>
      <c r="B26" s="1" t="s">
        <v>23</v>
      </c>
      <c r="C26" s="2" t="s">
        <v>6</v>
      </c>
      <c r="D26" s="37"/>
      <c r="E26" s="1" t="s">
        <v>19</v>
      </c>
      <c r="F26" s="46">
        <f>IF((D26=""),"",IF((D26=4000000000),":)","OJEE !"))</f>
      </c>
      <c r="G26" s="19">
        <v>13000</v>
      </c>
      <c r="H26" s="1" t="s">
        <v>22</v>
      </c>
      <c r="I26" s="2" t="s">
        <v>6</v>
      </c>
      <c r="J26" s="37"/>
      <c r="K26" s="1" t="s">
        <v>21</v>
      </c>
      <c r="L26" s="46">
        <f>IF((J26=""),"",IF((J26=13),":)","OJEE !"))</f>
      </c>
    </row>
    <row r="27" spans="1:12" ht="15">
      <c r="A27" s="19">
        <v>4</v>
      </c>
      <c r="B27" s="1" t="s">
        <v>25</v>
      </c>
      <c r="C27" s="2" t="s">
        <v>6</v>
      </c>
      <c r="D27" s="37"/>
      <c r="E27" s="1" t="s">
        <v>19</v>
      </c>
      <c r="F27" s="46">
        <f>IF((D27=""),"",IF((D27=4000000),":)","OJEE !"))</f>
      </c>
      <c r="G27" s="19">
        <v>13</v>
      </c>
      <c r="H27" s="1" t="s">
        <v>21</v>
      </c>
      <c r="I27" s="2" t="s">
        <v>6</v>
      </c>
      <c r="J27" s="37"/>
      <c r="K27" s="1" t="s">
        <v>21</v>
      </c>
      <c r="L27" s="46">
        <f>IF((J27=""),"",IF((J27=13),":)","OJEE !"))</f>
      </c>
    </row>
    <row r="28" spans="1:12" ht="15">
      <c r="A28" s="19">
        <v>4</v>
      </c>
      <c r="B28" s="1" t="s">
        <v>24</v>
      </c>
      <c r="C28" s="2" t="s">
        <v>6</v>
      </c>
      <c r="D28" s="37"/>
      <c r="E28" s="1" t="s">
        <v>19</v>
      </c>
      <c r="F28" s="46">
        <f>IF((D28=""),"",IF((D28=4000),":)","OJEE !"))</f>
      </c>
      <c r="G28" s="19">
        <v>13</v>
      </c>
      <c r="H28" s="1" t="s">
        <v>19</v>
      </c>
      <c r="I28" s="2" t="s">
        <v>6</v>
      </c>
      <c r="J28" s="37"/>
      <c r="K28" s="1" t="s">
        <v>21</v>
      </c>
      <c r="L28" s="46">
        <f>IF((J28=""),"",IF((J28=13000000),":)","OJEE !"))</f>
      </c>
    </row>
    <row r="29" spans="1:12" ht="15">
      <c r="A29" s="19">
        <v>4</v>
      </c>
      <c r="B29" s="1" t="s">
        <v>19</v>
      </c>
      <c r="C29" s="2" t="s">
        <v>6</v>
      </c>
      <c r="D29" s="37"/>
      <c r="E29" s="1" t="s">
        <v>168</v>
      </c>
      <c r="F29" s="46">
        <f>IF((D29=""),"",IF((D29=4),":)","OJEE !"))</f>
      </c>
      <c r="G29" s="19">
        <v>13</v>
      </c>
      <c r="H29" s="1" t="s">
        <v>24</v>
      </c>
      <c r="I29" s="2" t="s">
        <v>6</v>
      </c>
      <c r="J29" s="37"/>
      <c r="K29" s="1" t="s">
        <v>21</v>
      </c>
      <c r="L29" s="46">
        <f>IF((J29=""),"",IF((J29=13000000000),":)","OJEE !"))</f>
      </c>
    </row>
    <row r="30" spans="1:12" ht="15">
      <c r="A30" s="19">
        <v>4000</v>
      </c>
      <c r="B30" s="1" t="s">
        <v>20</v>
      </c>
      <c r="C30" s="2" t="s">
        <v>6</v>
      </c>
      <c r="D30" s="37"/>
      <c r="E30" s="1" t="s">
        <v>19</v>
      </c>
      <c r="F30" s="46">
        <f>IF((D30=""),"",IF((D30=4),":)","OJEE !"))</f>
      </c>
      <c r="G30" s="19">
        <v>13</v>
      </c>
      <c r="H30" s="1" t="s">
        <v>25</v>
      </c>
      <c r="I30" s="2" t="s">
        <v>6</v>
      </c>
      <c r="J30" s="37"/>
      <c r="K30" s="1" t="s">
        <v>21</v>
      </c>
      <c r="L30" s="46">
        <f>IF((J30=""),"",IF((J30=13000000000000),":)","OJEE !"))</f>
      </c>
    </row>
    <row r="31" spans="1:12" s="12" customFormat="1" ht="30" customHeight="1">
      <c r="A31" s="18"/>
      <c r="B31" s="3"/>
      <c r="C31" s="3"/>
      <c r="D31" s="18"/>
      <c r="E31" s="3"/>
      <c r="F31" s="6"/>
      <c r="G31" s="18"/>
      <c r="H31" s="3"/>
      <c r="I31" s="3"/>
      <c r="J31" s="18"/>
      <c r="K31" s="3"/>
      <c r="L31" s="6"/>
    </row>
    <row r="32" spans="1:12" ht="15">
      <c r="A32" s="19">
        <v>2</v>
      </c>
      <c r="B32" s="1" t="s">
        <v>23</v>
      </c>
      <c r="C32" s="2" t="s">
        <v>6</v>
      </c>
      <c r="D32" s="37"/>
      <c r="E32" s="1" t="s">
        <v>23</v>
      </c>
      <c r="F32" s="46">
        <f>IF((D32=""),"",IF((D32=2),":)","OJEE !"))</f>
      </c>
      <c r="G32" s="19">
        <v>9</v>
      </c>
      <c r="H32" s="1" t="s">
        <v>23</v>
      </c>
      <c r="I32" s="2" t="s">
        <v>6</v>
      </c>
      <c r="J32" s="37"/>
      <c r="K32" s="1" t="s">
        <v>20</v>
      </c>
      <c r="L32" s="46">
        <f>IF((J32=""),"",IF((J32=9000000000000),":)","OJEE !"))</f>
      </c>
    </row>
    <row r="33" spans="1:12" ht="15">
      <c r="A33" s="19">
        <v>2000</v>
      </c>
      <c r="B33" s="1" t="s">
        <v>25</v>
      </c>
      <c r="C33" s="2" t="s">
        <v>6</v>
      </c>
      <c r="D33" s="37"/>
      <c r="E33" s="1" t="s">
        <v>23</v>
      </c>
      <c r="F33" s="46">
        <f>IF((D33=""),"",IF((D33=2),":)","OJEE !"))</f>
      </c>
      <c r="G33" s="19">
        <v>900</v>
      </c>
      <c r="H33" s="1" t="s">
        <v>25</v>
      </c>
      <c r="I33" s="2" t="s">
        <v>6</v>
      </c>
      <c r="J33" s="37"/>
      <c r="K33" s="1" t="s">
        <v>24</v>
      </c>
      <c r="L33" s="46">
        <f>IF((J33=""),"",IF((J33=900000),":)","OJEE !"))</f>
      </c>
    </row>
    <row r="34" spans="1:12" ht="15">
      <c r="A34" s="19">
        <v>2000000</v>
      </c>
      <c r="B34" s="1" t="s">
        <v>24</v>
      </c>
      <c r="C34" s="2" t="s">
        <v>6</v>
      </c>
      <c r="D34" s="37"/>
      <c r="E34" s="1" t="s">
        <v>23</v>
      </c>
      <c r="F34" s="46">
        <f>IF((D34=""),"",IF((D34=2),":)","OJEE !"))</f>
      </c>
      <c r="G34" s="19">
        <v>90000</v>
      </c>
      <c r="H34" s="1" t="s">
        <v>24</v>
      </c>
      <c r="I34" s="2" t="s">
        <v>6</v>
      </c>
      <c r="J34" s="37"/>
      <c r="K34" s="1" t="s">
        <v>20</v>
      </c>
      <c r="L34" s="46">
        <f>IF((J34=""),"",IF((J34=90000000000),":)","OJEE !"))</f>
      </c>
    </row>
    <row r="35" spans="1:12" ht="15">
      <c r="A35" s="19">
        <v>2000000000</v>
      </c>
      <c r="B35" s="1" t="s">
        <v>19</v>
      </c>
      <c r="C35" s="2" t="s">
        <v>6</v>
      </c>
      <c r="D35" s="37"/>
      <c r="E35" s="1" t="s">
        <v>23</v>
      </c>
      <c r="F35" s="46">
        <f>IF((D35=""),"",IF((D35=2),":)","OJEE !"))</f>
      </c>
      <c r="G35" s="19">
        <v>9640000</v>
      </c>
      <c r="H35" s="1" t="s">
        <v>19</v>
      </c>
      <c r="I35" s="2" t="s">
        <v>6</v>
      </c>
      <c r="J35" s="37"/>
      <c r="K35" s="1" t="s">
        <v>24</v>
      </c>
      <c r="L35" s="46">
        <f>IF((J35=""),"",IF((J35=9640),":)","OJEE !"))</f>
      </c>
    </row>
    <row r="36" spans="1:12" ht="15">
      <c r="A36" s="43">
        <v>0.002</v>
      </c>
      <c r="B36" s="1" t="s">
        <v>24</v>
      </c>
      <c r="C36" s="2" t="s">
        <v>6</v>
      </c>
      <c r="D36" s="38"/>
      <c r="E36" s="1" t="s">
        <v>23</v>
      </c>
      <c r="F36" s="46">
        <f>IF((D36=""),"",IF((D36=0.000000002),":)","OJEE !"))</f>
      </c>
      <c r="G36" s="19">
        <v>96400000</v>
      </c>
      <c r="H36" s="1" t="s">
        <v>20</v>
      </c>
      <c r="I36" s="2" t="s">
        <v>6</v>
      </c>
      <c r="J36" s="38"/>
      <c r="K36" s="1" t="s">
        <v>24</v>
      </c>
      <c r="L36" s="46">
        <f>IF((J36=""),"",IF((J36=96.4),":)","OJEE !"))</f>
      </c>
    </row>
    <row r="37" spans="1:12" s="12" customFormat="1" ht="30" customHeight="1">
      <c r="A37" s="18"/>
      <c r="B37" s="3"/>
      <c r="C37" s="3"/>
      <c r="D37" s="18"/>
      <c r="E37" s="3"/>
      <c r="F37" s="6"/>
      <c r="G37" s="18"/>
      <c r="H37" s="3"/>
      <c r="I37" s="3"/>
      <c r="J37" s="18"/>
      <c r="K37" s="3"/>
      <c r="L37" s="6"/>
    </row>
    <row r="38" spans="1:12" ht="15">
      <c r="A38" s="19">
        <v>59</v>
      </c>
      <c r="B38" s="1" t="s">
        <v>24</v>
      </c>
      <c r="C38" s="2" t="s">
        <v>6</v>
      </c>
      <c r="D38" s="37"/>
      <c r="E38" s="1" t="s">
        <v>20</v>
      </c>
      <c r="F38" s="46">
        <f>IF((D38=""),"",IF((D38=59000000),":)","OJEE !"))</f>
      </c>
      <c r="G38" s="37"/>
      <c r="H38" s="1" t="s">
        <v>20</v>
      </c>
      <c r="I38" s="2" t="s">
        <v>6</v>
      </c>
      <c r="J38" s="19">
        <v>550000000</v>
      </c>
      <c r="K38" s="1" t="s">
        <v>24</v>
      </c>
      <c r="L38" s="46">
        <f>IF((G38=""),"",IF((G38=550000000000000),":)","OJEE !"))</f>
      </c>
    </row>
    <row r="39" spans="1:12" ht="15">
      <c r="A39" s="19">
        <v>7300000</v>
      </c>
      <c r="B39" s="1" t="s">
        <v>20</v>
      </c>
      <c r="C39" s="2" t="s">
        <v>6</v>
      </c>
      <c r="D39" s="38"/>
      <c r="E39" s="1" t="s">
        <v>24</v>
      </c>
      <c r="F39" s="46">
        <f>IF((D39=""),"",IF((D39=7.3),":)","OJEE !"))</f>
      </c>
      <c r="G39" s="37"/>
      <c r="H39" s="1" t="s">
        <v>22</v>
      </c>
      <c r="I39" s="2" t="s">
        <v>6</v>
      </c>
      <c r="J39" s="43">
        <v>876.44</v>
      </c>
      <c r="K39" s="1" t="s">
        <v>21</v>
      </c>
      <c r="L39" s="46">
        <f>IF((G39=""),"",IF((G39=876440),":)","OJEE !"))</f>
      </c>
    </row>
    <row r="40" spans="1:12" ht="15">
      <c r="A40" s="19">
        <v>80</v>
      </c>
      <c r="B40" s="1" t="s">
        <v>25</v>
      </c>
      <c r="C40" s="2" t="s">
        <v>6</v>
      </c>
      <c r="D40" s="38"/>
      <c r="E40" s="1" t="s">
        <v>23</v>
      </c>
      <c r="F40" s="46">
        <f>IF((D40=""),"",IF((D40=0.08),":)","OJEE !"))</f>
      </c>
      <c r="G40" s="37"/>
      <c r="H40" s="1" t="s">
        <v>23</v>
      </c>
      <c r="I40" s="2" t="s">
        <v>6</v>
      </c>
      <c r="J40" s="19">
        <v>74621</v>
      </c>
      <c r="K40" s="1" t="s">
        <v>23</v>
      </c>
      <c r="L40" s="46">
        <f>IF((G40=""),"",IF((G40=74621),":)","OJEE !"))</f>
      </c>
    </row>
    <row r="41" spans="1:12" ht="15">
      <c r="A41" s="43">
        <v>0.28</v>
      </c>
      <c r="B41" s="1" t="s">
        <v>23</v>
      </c>
      <c r="C41" s="2" t="s">
        <v>6</v>
      </c>
      <c r="D41" s="37"/>
      <c r="E41" s="1" t="s">
        <v>24</v>
      </c>
      <c r="F41" s="46">
        <f>IF((D41=""),"",IF((D41=280000),":)","OJEE !"))</f>
      </c>
      <c r="G41" s="37"/>
      <c r="H41" s="1" t="s">
        <v>24</v>
      </c>
      <c r="I41" s="2" t="s">
        <v>6</v>
      </c>
      <c r="J41" s="19">
        <v>703000</v>
      </c>
      <c r="K41" s="1" t="s">
        <v>25</v>
      </c>
      <c r="L41" s="46">
        <f>IF((G41=""),"",IF((G41=703000000),":)","OJEE !"))</f>
      </c>
    </row>
    <row r="42" spans="1:12" ht="15">
      <c r="A42" s="19">
        <v>280</v>
      </c>
      <c r="B42" s="1" t="s">
        <v>22</v>
      </c>
      <c r="C42" s="2" t="s">
        <v>6</v>
      </c>
      <c r="D42" s="38"/>
      <c r="E42" s="1" t="s">
        <v>168</v>
      </c>
      <c r="F42" s="46">
        <f>IF((D42=""),"",IF((D42=0.00000028),":)","OJEE !"))</f>
      </c>
      <c r="G42" s="37"/>
      <c r="H42" s="1" t="s">
        <v>24</v>
      </c>
      <c r="I42" s="2" t="s">
        <v>6</v>
      </c>
      <c r="J42" s="43">
        <v>3456.789</v>
      </c>
      <c r="K42" s="1" t="s">
        <v>25</v>
      </c>
      <c r="L42" s="46">
        <f>IF((G42=""),"",IF((G42=3456789),":)","OJEE !"))</f>
      </c>
    </row>
    <row r="43" spans="1:12" ht="15">
      <c r="A43" s="1"/>
      <c r="B43" s="1"/>
      <c r="C43" s="2"/>
      <c r="D43" s="19"/>
      <c r="E43" s="1"/>
      <c r="F43" s="1"/>
      <c r="G43" s="19"/>
      <c r="H43" s="1"/>
      <c r="I43" s="1"/>
      <c r="J43" s="19"/>
      <c r="K43" s="1"/>
      <c r="L43" s="1"/>
    </row>
  </sheetData>
  <sheetProtection password="FC07" sheet="1" objects="1" scenarios="1" selectLockedCells="1"/>
  <mergeCells count="6">
    <mergeCell ref="D1:I1"/>
    <mergeCell ref="A6:L6"/>
    <mergeCell ref="A2:L2"/>
    <mergeCell ref="A3:L3"/>
    <mergeCell ref="A4:L4"/>
    <mergeCell ref="A5:L5"/>
  </mergeCells>
  <conditionalFormatting sqref="F7 F37 L13 L31 L25 L19 L7 L37">
    <cfRule type="cellIs" priority="1" dxfId="0" operator="equal" stopIfTrue="1">
      <formula>"OKE !"</formula>
    </cfRule>
    <cfRule type="cellIs" priority="2" dxfId="1" operator="notEqual" stopIfTrue="1">
      <formula>"""=""OKE !"</formula>
    </cfRule>
  </conditionalFormatting>
  <conditionalFormatting sqref="F25 F31 F19 F13">
    <cfRule type="cellIs" priority="3" dxfId="7" operator="equal" stopIfTrue="1">
      <formula>"OKE !"</formula>
    </cfRule>
    <cfRule type="cellIs" priority="4" dxfId="1" operator="notEqual" stopIfTrue="1">
      <formula>"""=""OKE !"</formula>
    </cfRule>
  </conditionalFormatting>
  <conditionalFormatting sqref="F8:F12 F14:F18 F20:F24 F26:F30 F32:F36 F38:F42 L32:L36 L26:L30 L20:L24 L14:L18 L8:L12 L38:L42">
    <cfRule type="cellIs" priority="5" dxfId="1" operator="equal" stopIfTrue="1">
      <formula>"OJEE !"</formula>
    </cfRule>
  </conditionalFormatting>
  <conditionalFormatting sqref="J22 J24">
    <cfRule type="cellIs" priority="6" dxfId="3" operator="equal" stopIfTrue="1">
      <formula>1</formula>
    </cfRule>
  </conditionalFormatting>
  <conditionalFormatting sqref="D36">
    <cfRule type="cellIs" priority="7" dxfId="3" operator="equal" stopIfTrue="1">
      <formula>0.000000002</formula>
    </cfRule>
  </conditionalFormatting>
  <conditionalFormatting sqref="D8 D14">
    <cfRule type="cellIs" priority="8" dxfId="3" operator="equal" stopIfTrue="1">
      <formula>1000</formula>
    </cfRule>
  </conditionalFormatting>
  <conditionalFormatting sqref="D9">
    <cfRule type="cellIs" priority="9" dxfId="3" operator="equal" stopIfTrue="1">
      <formula>2000</formula>
    </cfRule>
  </conditionalFormatting>
  <conditionalFormatting sqref="D10">
    <cfRule type="cellIs" priority="10" dxfId="3" operator="equal" stopIfTrue="1">
      <formula>20000</formula>
    </cfRule>
  </conditionalFormatting>
  <conditionalFormatting sqref="D11">
    <cfRule type="cellIs" priority="11" dxfId="3" operator="equal" stopIfTrue="1">
      <formula>200</formula>
    </cfRule>
  </conditionalFormatting>
  <conditionalFormatting sqref="D12">
    <cfRule type="cellIs" priority="12" dxfId="3" operator="equal" stopIfTrue="1">
      <formula>20</formula>
    </cfRule>
  </conditionalFormatting>
  <conditionalFormatting sqref="D15">
    <cfRule type="cellIs" priority="13" dxfId="3" operator="equal" stopIfTrue="1">
      <formula>500</formula>
    </cfRule>
  </conditionalFormatting>
  <conditionalFormatting sqref="D16">
    <cfRule type="cellIs" priority="14" dxfId="3" operator="equal" stopIfTrue="1">
      <formula>150</formula>
    </cfRule>
  </conditionalFormatting>
  <conditionalFormatting sqref="D17">
    <cfRule type="cellIs" priority="15" dxfId="3" operator="equal" stopIfTrue="1">
      <formula>250</formula>
    </cfRule>
  </conditionalFormatting>
  <conditionalFormatting sqref="D18">
    <cfRule type="cellIs" priority="16" dxfId="3" operator="equal" stopIfTrue="1">
      <formula>5</formula>
    </cfRule>
  </conditionalFormatting>
  <conditionalFormatting sqref="D20">
    <cfRule type="cellIs" priority="17" dxfId="3" operator="equal" stopIfTrue="1">
      <formula>8000000000</formula>
    </cfRule>
  </conditionalFormatting>
  <conditionalFormatting sqref="D21 D26">
    <cfRule type="cellIs" priority="18" dxfId="3" operator="equal" stopIfTrue="1">
      <formula>4000000000</formula>
    </cfRule>
  </conditionalFormatting>
  <conditionalFormatting sqref="D22">
    <cfRule type="cellIs" priority="19" dxfId="3" operator="equal" stopIfTrue="1">
      <formula>2000000000</formula>
    </cfRule>
  </conditionalFormatting>
  <conditionalFormatting sqref="D23">
    <cfRule type="cellIs" priority="20" dxfId="3" operator="equal" stopIfTrue="1">
      <formula>1000000000</formula>
    </cfRule>
  </conditionalFormatting>
  <conditionalFormatting sqref="D24">
    <cfRule type="cellIs" priority="21" dxfId="3" operator="equal" stopIfTrue="1">
      <formula>500000</formula>
    </cfRule>
  </conditionalFormatting>
  <conditionalFormatting sqref="D27">
    <cfRule type="cellIs" priority="22" dxfId="3" operator="equal" stopIfTrue="1">
      <formula>4000000</formula>
    </cfRule>
  </conditionalFormatting>
  <conditionalFormatting sqref="D28">
    <cfRule type="cellIs" priority="23" dxfId="3" operator="equal" stopIfTrue="1">
      <formula>4000</formula>
    </cfRule>
  </conditionalFormatting>
  <conditionalFormatting sqref="D29:D30">
    <cfRule type="cellIs" priority="24" dxfId="3" operator="equal" stopIfTrue="1">
      <formula>4</formula>
    </cfRule>
  </conditionalFormatting>
  <conditionalFormatting sqref="D32:D35">
    <cfRule type="cellIs" priority="25" dxfId="3" operator="equal" stopIfTrue="1">
      <formula>2</formula>
    </cfRule>
  </conditionalFormatting>
  <conditionalFormatting sqref="D38">
    <cfRule type="cellIs" priority="26" dxfId="3" operator="equal" stopIfTrue="1">
      <formula>59000000</formula>
    </cfRule>
  </conditionalFormatting>
  <conditionalFormatting sqref="D39">
    <cfRule type="cellIs" priority="27" dxfId="3" operator="equal" stopIfTrue="1">
      <formula>7.3</formula>
    </cfRule>
  </conditionalFormatting>
  <conditionalFormatting sqref="D40">
    <cfRule type="cellIs" priority="28" dxfId="3" operator="equal" stopIfTrue="1">
      <formula>0.08</formula>
    </cfRule>
  </conditionalFormatting>
  <conditionalFormatting sqref="D41">
    <cfRule type="cellIs" priority="29" dxfId="3" operator="equal" stopIfTrue="1">
      <formula>280000</formula>
    </cfRule>
  </conditionalFormatting>
  <conditionalFormatting sqref="D42">
    <cfRule type="cellIs" priority="30" dxfId="3" operator="equal" stopIfTrue="1">
      <formula>0.00000028</formula>
    </cfRule>
  </conditionalFormatting>
  <conditionalFormatting sqref="J8">
    <cfRule type="cellIs" priority="31" dxfId="3" operator="equal" stopIfTrue="1">
      <formula>1000000</formula>
    </cfRule>
  </conditionalFormatting>
  <conditionalFormatting sqref="J9">
    <cfRule type="cellIs" priority="32" dxfId="3" operator="equal" stopIfTrue="1">
      <formula>3000000</formula>
    </cfRule>
  </conditionalFormatting>
  <conditionalFormatting sqref="J10">
    <cfRule type="cellIs" priority="33" dxfId="3" operator="equal" stopIfTrue="1">
      <formula>60000000</formula>
    </cfRule>
  </conditionalFormatting>
  <conditionalFormatting sqref="J11">
    <cfRule type="cellIs" priority="34" dxfId="3" operator="equal" stopIfTrue="1">
      <formula>120000</formula>
    </cfRule>
  </conditionalFormatting>
  <conditionalFormatting sqref="J12">
    <cfRule type="cellIs" priority="35" dxfId="3" operator="equal" stopIfTrue="1">
      <formula>2400</formula>
    </cfRule>
  </conditionalFormatting>
  <conditionalFormatting sqref="J14">
    <cfRule type="cellIs" priority="36" dxfId="3" operator="equal" stopIfTrue="1">
      <formula>7000000</formula>
    </cfRule>
  </conditionalFormatting>
  <conditionalFormatting sqref="J15">
    <cfRule type="cellIs" priority="37" dxfId="3" operator="equal" stopIfTrue="1">
      <formula>0.000007</formula>
    </cfRule>
  </conditionalFormatting>
  <conditionalFormatting sqref="J16">
    <cfRule type="cellIs" priority="38" dxfId="3" operator="equal" stopIfTrue="1">
      <formula>0.007</formula>
    </cfRule>
  </conditionalFormatting>
  <conditionalFormatting sqref="J17">
    <cfRule type="cellIs" priority="39" dxfId="3" operator="equal" stopIfTrue="1">
      <formula>7000</formula>
    </cfRule>
  </conditionalFormatting>
  <conditionalFormatting sqref="J18">
    <cfRule type="cellIs" priority="40" dxfId="3" operator="equal" stopIfTrue="1">
      <formula>7</formula>
    </cfRule>
  </conditionalFormatting>
  <conditionalFormatting sqref="J20">
    <cfRule type="cellIs" priority="41" dxfId="3" operator="equal" stopIfTrue="1">
      <formula>0.000001</formula>
    </cfRule>
  </conditionalFormatting>
  <conditionalFormatting sqref="J21">
    <cfRule type="cellIs" priority="42" dxfId="3" operator="equal" stopIfTrue="1">
      <formula>1000000000000</formula>
    </cfRule>
  </conditionalFormatting>
  <conditionalFormatting sqref="J23">
    <cfRule type="cellIs" priority="43" dxfId="3" operator="equal" stopIfTrue="1">
      <formula>0.001</formula>
    </cfRule>
  </conditionalFormatting>
  <conditionalFormatting sqref="J32">
    <cfRule type="cellIs" priority="44" dxfId="3" operator="equal" stopIfTrue="1">
      <formula>9000000000000</formula>
    </cfRule>
  </conditionalFormatting>
  <conditionalFormatting sqref="J33">
    <cfRule type="cellIs" priority="45" dxfId="3" operator="equal" stopIfTrue="1">
      <formula>900000</formula>
    </cfRule>
  </conditionalFormatting>
  <conditionalFormatting sqref="J34">
    <cfRule type="cellIs" priority="46" dxfId="3" operator="equal" stopIfTrue="1">
      <formula>90000000000</formula>
    </cfRule>
  </conditionalFormatting>
  <conditionalFormatting sqref="J35">
    <cfRule type="cellIs" priority="47" dxfId="3" operator="equal" stopIfTrue="1">
      <formula>9640</formula>
    </cfRule>
  </conditionalFormatting>
  <conditionalFormatting sqref="J36">
    <cfRule type="cellIs" priority="48" dxfId="3" operator="equal" stopIfTrue="1">
      <formula>96.4</formula>
    </cfRule>
  </conditionalFormatting>
  <conditionalFormatting sqref="J26:J27">
    <cfRule type="cellIs" priority="49" dxfId="3" operator="equal" stopIfTrue="1">
      <formula>13</formula>
    </cfRule>
  </conditionalFormatting>
  <conditionalFormatting sqref="J28">
    <cfRule type="cellIs" priority="50" dxfId="3" operator="equal" stopIfTrue="1">
      <formula>13000000</formula>
    </cfRule>
  </conditionalFormatting>
  <conditionalFormatting sqref="J29">
    <cfRule type="cellIs" priority="51" dxfId="3" operator="equal" stopIfTrue="1">
      <formula>13000000000</formula>
    </cfRule>
  </conditionalFormatting>
  <conditionalFormatting sqref="J30">
    <cfRule type="cellIs" priority="52" dxfId="3" operator="equal" stopIfTrue="1">
      <formula>13000000000000</formula>
    </cfRule>
  </conditionalFormatting>
  <conditionalFormatting sqref="G38">
    <cfRule type="cellIs" priority="53" dxfId="3" operator="equal" stopIfTrue="1">
      <formula>550000000000000</formula>
    </cfRule>
  </conditionalFormatting>
  <conditionalFormatting sqref="G39">
    <cfRule type="cellIs" priority="54" dxfId="3" operator="equal" stopIfTrue="1">
      <formula>876440</formula>
    </cfRule>
  </conditionalFormatting>
  <conditionalFormatting sqref="G40">
    <cfRule type="cellIs" priority="55" dxfId="3" operator="equal" stopIfTrue="1">
      <formula>74621</formula>
    </cfRule>
  </conditionalFormatting>
  <conditionalFormatting sqref="G41">
    <cfRule type="cellIs" priority="56" dxfId="3" operator="equal" stopIfTrue="1">
      <formula>703000000</formula>
    </cfRule>
  </conditionalFormatting>
  <conditionalFormatting sqref="G42">
    <cfRule type="cellIs" priority="57" dxfId="3" operator="equal" stopIfTrue="1">
      <formula>3456789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blackAndWhite="1" horizontalDpi="300" verticalDpi="300" orientation="portrait" paperSize="9" r:id="rId4"/>
  <headerFooter alignWithMargins="0">
    <oddHeader>&amp;L&amp;"Arial,Cursief"www.hoezowisknudde.nl&amp;C&amp;"Arial,Vet"&amp;14HET METRIEK STELSEL&amp;R&amp;6(c) JvdW  &amp;D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32">
    <tabColor indexed="10"/>
  </sheetPr>
  <dimension ref="A1:N43"/>
  <sheetViews>
    <sheetView showGridLines="0" showRowColHeaders="0" showZeros="0" showOutlineSymbols="0" zoomScale="115" zoomScaleNormal="115" zoomScaleSheetLayoutView="100" workbookViewId="0" topLeftCell="A1">
      <pane ySplit="1" topLeftCell="BM2" activePane="bottomLeft" state="frozen"/>
      <selection pane="topLeft" activeCell="D9" sqref="D9"/>
      <selection pane="bottomLeft" activeCell="D8" sqref="D8"/>
    </sheetView>
  </sheetViews>
  <sheetFormatPr defaultColWidth="9.140625" defaultRowHeight="12.75"/>
  <cols>
    <col min="1" max="1" width="14.28125" style="9" customWidth="1"/>
    <col min="2" max="2" width="5.7109375" style="9" customWidth="1"/>
    <col min="3" max="3" width="2.8515625" style="10" customWidth="1"/>
    <col min="4" max="4" width="8.57421875" style="17" customWidth="1"/>
    <col min="5" max="5" width="5.7109375" style="9" customWidth="1"/>
    <col min="6" max="6" width="11.421875" style="9" customWidth="1"/>
    <col min="7" max="7" width="8.57421875" style="17" customWidth="1"/>
    <col min="8" max="8" width="5.7109375" style="9" customWidth="1"/>
    <col min="9" max="9" width="2.8515625" style="9" customWidth="1"/>
    <col min="10" max="10" width="8.57421875" style="17" customWidth="1"/>
    <col min="11" max="11" width="5.7109375" style="9" customWidth="1"/>
    <col min="12" max="12" width="11.421875" style="24" customWidth="1"/>
    <col min="13" max="13" width="6.57421875" style="9" customWidth="1"/>
    <col min="14" max="16384" width="9.140625" style="9" customWidth="1"/>
  </cols>
  <sheetData>
    <row r="1" spans="1:13" s="8" customFormat="1" ht="82.5" customHeight="1">
      <c r="A1" s="26">
        <f>IF(B1=0,"","goed:")</f>
      </c>
      <c r="B1" s="29">
        <f>COUNTIF(F$8:L$42,":)")</f>
        <v>0</v>
      </c>
      <c r="C1" s="30"/>
      <c r="D1" s="28"/>
      <c r="E1" s="97" t="s">
        <v>162</v>
      </c>
      <c r="F1" s="97"/>
      <c r="G1" s="97"/>
      <c r="H1" s="28"/>
      <c r="I1" s="28"/>
      <c r="J1" s="27">
        <f>COUNTIF(F8:L42,"OJEE !")</f>
        <v>1</v>
      </c>
      <c r="K1" s="68" t="str">
        <f>IF(J1=0,"","fout")</f>
        <v>fout</v>
      </c>
      <c r="L1" s="28"/>
      <c r="M1" s="14"/>
    </row>
    <row r="2" spans="1:12" s="20" customFormat="1" ht="11.25">
      <c r="A2" s="100" t="s">
        <v>161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20" customFormat="1" ht="11.25">
      <c r="A3" s="102" t="s">
        <v>160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21" customFormat="1" ht="11.25">
      <c r="A4" s="104" t="s">
        <v>26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21" customFormat="1" ht="11.25">
      <c r="A5" s="105" t="s">
        <v>27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4" s="21" customFormat="1" ht="11.25">
      <c r="A6" s="98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22"/>
      <c r="N6" s="23"/>
    </row>
    <row r="7" spans="1:14" s="12" customFormat="1" ht="30" customHeight="1">
      <c r="A7" s="18"/>
      <c r="B7" s="4"/>
      <c r="C7" s="3"/>
      <c r="D7" s="18"/>
      <c r="E7" s="3"/>
      <c r="F7" s="3"/>
      <c r="G7" s="18"/>
      <c r="H7" s="3"/>
      <c r="I7" s="3"/>
      <c r="J7" s="18"/>
      <c r="K7" s="3"/>
      <c r="L7" s="25"/>
      <c r="N7" s="13"/>
    </row>
    <row r="8" spans="1:12" ht="15.75">
      <c r="A8" s="5"/>
      <c r="B8" s="39" t="s">
        <v>62</v>
      </c>
      <c r="C8" s="2" t="s">
        <v>6</v>
      </c>
      <c r="D8" s="55"/>
      <c r="E8" s="1" t="s">
        <v>2</v>
      </c>
      <c r="F8" s="46">
        <f>IF((D8=""),"",IF((D8=8000),":)","OJEE !"))</f>
      </c>
      <c r="G8" s="5"/>
      <c r="H8" s="39" t="s">
        <v>96</v>
      </c>
      <c r="I8" s="2" t="s">
        <v>6</v>
      </c>
      <c r="J8" s="55"/>
      <c r="K8" s="1" t="s">
        <v>4</v>
      </c>
      <c r="L8" s="46">
        <f>IF((J8=""),"",IF((J8=2300),":)","OJEE !"))</f>
      </c>
    </row>
    <row r="9" spans="1:12" ht="15.75">
      <c r="A9" s="5"/>
      <c r="B9" s="39" t="s">
        <v>63</v>
      </c>
      <c r="C9" s="2" t="s">
        <v>6</v>
      </c>
      <c r="D9" s="55">
        <v>8</v>
      </c>
      <c r="E9" s="1" t="s">
        <v>2</v>
      </c>
      <c r="F9" s="46" t="str">
        <f>IF((D9=""),"",IF((D9=800),":)","OJEE !"))</f>
        <v>OJEE !</v>
      </c>
      <c r="G9" s="5"/>
      <c r="H9" s="39" t="s">
        <v>97</v>
      </c>
      <c r="I9" s="2" t="s">
        <v>6</v>
      </c>
      <c r="J9" s="56"/>
      <c r="K9" s="1" t="s">
        <v>4</v>
      </c>
      <c r="L9" s="46">
        <f>IF((J9=""),"",IF((J9=2.3),":)","OJEE !"))</f>
      </c>
    </row>
    <row r="10" spans="1:12" ht="15">
      <c r="A10" s="5"/>
      <c r="B10" s="39" t="s">
        <v>64</v>
      </c>
      <c r="C10" s="2" t="s">
        <v>6</v>
      </c>
      <c r="D10" s="55"/>
      <c r="E10" s="1" t="s">
        <v>2</v>
      </c>
      <c r="F10" s="46">
        <f>IF((D10=""),"",IF((D10=80),":)","OJEE !"))</f>
      </c>
      <c r="G10" s="1"/>
      <c r="H10" s="39" t="s">
        <v>98</v>
      </c>
      <c r="I10" s="2" t="s">
        <v>6</v>
      </c>
      <c r="J10" s="56"/>
      <c r="K10" s="1" t="s">
        <v>4</v>
      </c>
      <c r="L10" s="46">
        <f>IF((J10=""),"",IF((J10=2.3),":)","OJEE !"))</f>
      </c>
    </row>
    <row r="11" spans="1:12" ht="15">
      <c r="A11" s="5"/>
      <c r="B11" s="39" t="s">
        <v>53</v>
      </c>
      <c r="C11" s="2" t="s">
        <v>6</v>
      </c>
      <c r="D11" s="55"/>
      <c r="E11" s="1" t="s">
        <v>2</v>
      </c>
      <c r="F11" s="46">
        <f>IF((D11=""),"",IF((D11=8),":)","OJEE !"))</f>
      </c>
      <c r="G11" s="5"/>
      <c r="H11" s="39" t="s">
        <v>75</v>
      </c>
      <c r="I11" s="2" t="s">
        <v>6</v>
      </c>
      <c r="J11" s="55"/>
      <c r="K11" s="1" t="s">
        <v>4</v>
      </c>
      <c r="L11" s="46">
        <f>IF((J11=""),"",IF((J11=23000),":)","OJEE !"))</f>
      </c>
    </row>
    <row r="12" spans="1:12" ht="15">
      <c r="A12" s="1"/>
      <c r="B12" s="39" t="s">
        <v>103</v>
      </c>
      <c r="C12" s="2" t="s">
        <v>6</v>
      </c>
      <c r="D12" s="56"/>
      <c r="E12" s="1" t="s">
        <v>2</v>
      </c>
      <c r="F12" s="46">
        <f>IF((D12=""),"",IF((D12=0.08),":)","OJEE !"))</f>
      </c>
      <c r="G12" s="1"/>
      <c r="H12" s="39" t="s">
        <v>76</v>
      </c>
      <c r="I12" s="2" t="s">
        <v>6</v>
      </c>
      <c r="J12" s="55"/>
      <c r="K12" s="1" t="s">
        <v>4</v>
      </c>
      <c r="L12" s="46">
        <f>IF((J12=""),"",IF((J12=23000),":)","OJEE !"))</f>
      </c>
    </row>
    <row r="13" spans="1:12" s="12" customFormat="1" ht="30" customHeight="1">
      <c r="A13" s="18"/>
      <c r="B13" s="3"/>
      <c r="C13" s="3"/>
      <c r="D13" s="18"/>
      <c r="E13" s="3"/>
      <c r="F13" s="6"/>
      <c r="G13" s="18"/>
      <c r="H13" s="3"/>
      <c r="I13" s="3"/>
      <c r="J13" s="18"/>
      <c r="K13" s="3"/>
      <c r="L13" s="6"/>
    </row>
    <row r="14" spans="1:12" ht="15">
      <c r="A14" s="19">
        <v>1</v>
      </c>
      <c r="B14" s="1" t="s">
        <v>16</v>
      </c>
      <c r="C14" s="2" t="s">
        <v>6</v>
      </c>
      <c r="D14" s="65"/>
      <c r="E14" s="1" t="s">
        <v>12</v>
      </c>
      <c r="F14" s="46">
        <f>IF((D14=""),"",IF((D14=1000000),":)","OJEE !"))</f>
      </c>
      <c r="G14" s="19">
        <v>1</v>
      </c>
      <c r="H14" s="1" t="s">
        <v>17</v>
      </c>
      <c r="I14" s="2" t="s">
        <v>6</v>
      </c>
      <c r="J14" s="65"/>
      <c r="K14" s="1" t="s">
        <v>12</v>
      </c>
      <c r="L14" s="46">
        <f>IF((J14=""),"",IF((J14=100),":)","OJEE !"))</f>
      </c>
    </row>
    <row r="15" spans="1:12" ht="15">
      <c r="A15" s="43">
        <v>0.4</v>
      </c>
      <c r="B15" s="1" t="s">
        <v>16</v>
      </c>
      <c r="C15" s="2" t="s">
        <v>6</v>
      </c>
      <c r="D15" s="65"/>
      <c r="E15" s="1" t="s">
        <v>12</v>
      </c>
      <c r="F15" s="46">
        <f>IF((D15=""),"",IF((D15=400000),":)","OJEE !"))</f>
      </c>
      <c r="G15" s="43">
        <v>0.013</v>
      </c>
      <c r="H15" s="1" t="s">
        <v>17</v>
      </c>
      <c r="I15" s="2" t="s">
        <v>6</v>
      </c>
      <c r="J15" s="66"/>
      <c r="K15" s="1" t="s">
        <v>12</v>
      </c>
      <c r="L15" s="46">
        <f>IF((J15=""),"",IF((J15=1.3),":)","OJEE !"))</f>
      </c>
    </row>
    <row r="16" spans="1:12" ht="15">
      <c r="A16" s="43">
        <v>0.04</v>
      </c>
      <c r="B16" s="1" t="s">
        <v>16</v>
      </c>
      <c r="C16" s="2" t="s">
        <v>6</v>
      </c>
      <c r="D16" s="65"/>
      <c r="E16" s="1" t="s">
        <v>12</v>
      </c>
      <c r="F16" s="46">
        <f>IF((D16=""),"",IF((D16=40000),":)","OJEE !"))</f>
      </c>
      <c r="G16" s="19">
        <v>130</v>
      </c>
      <c r="H16" s="1" t="s">
        <v>17</v>
      </c>
      <c r="I16" s="2" t="s">
        <v>6</v>
      </c>
      <c r="J16" s="65"/>
      <c r="K16" s="1" t="s">
        <v>12</v>
      </c>
      <c r="L16" s="46">
        <f>IF((J16=""),"",IF((J16=13000),":)","OJEE !"))</f>
      </c>
    </row>
    <row r="17" spans="1:12" ht="15">
      <c r="A17" s="43">
        <v>0.004</v>
      </c>
      <c r="B17" s="1" t="s">
        <v>16</v>
      </c>
      <c r="C17" s="2" t="s">
        <v>6</v>
      </c>
      <c r="D17" s="65"/>
      <c r="E17" s="1" t="s">
        <v>12</v>
      </c>
      <c r="F17" s="46">
        <f>IF((D17=""),"",IF((D17=4000),":)","OJEE !"))</f>
      </c>
      <c r="G17" s="43">
        <v>337.565</v>
      </c>
      <c r="H17" s="1" t="s">
        <v>17</v>
      </c>
      <c r="I17" s="2" t="s">
        <v>6</v>
      </c>
      <c r="J17" s="66"/>
      <c r="K17" s="1" t="s">
        <v>12</v>
      </c>
      <c r="L17" s="46">
        <f>IF((J17=""),"",IF((J17=33756.5),":)","OJEE !"))</f>
      </c>
    </row>
    <row r="18" spans="1:12" ht="15">
      <c r="A18" s="19">
        <v>40</v>
      </c>
      <c r="B18" s="1" t="s">
        <v>16</v>
      </c>
      <c r="C18" s="2" t="s">
        <v>6</v>
      </c>
      <c r="D18" s="65"/>
      <c r="E18" s="1" t="s">
        <v>12</v>
      </c>
      <c r="F18" s="46">
        <f>IF((D18=""),"",IF((D18=40000000),":)","OJEE !"))</f>
      </c>
      <c r="G18" s="43">
        <v>9.7</v>
      </c>
      <c r="H18" s="1" t="s">
        <v>17</v>
      </c>
      <c r="I18" s="2" t="s">
        <v>6</v>
      </c>
      <c r="J18" s="65"/>
      <c r="K18" s="1" t="s">
        <v>12</v>
      </c>
      <c r="L18" s="46">
        <f>IF((J18=""),"",IF((J18=970),":)","OJEE !"))</f>
      </c>
    </row>
    <row r="19" spans="1:12" s="12" customFormat="1" ht="30" customHeight="1">
      <c r="A19" s="18"/>
      <c r="B19" s="3"/>
      <c r="C19" s="3"/>
      <c r="D19" s="18"/>
      <c r="E19" s="3"/>
      <c r="F19" s="6"/>
      <c r="G19" s="18"/>
      <c r="H19" s="3"/>
      <c r="I19" s="3"/>
      <c r="J19" s="18"/>
      <c r="K19" s="3"/>
      <c r="L19" s="6"/>
    </row>
    <row r="20" spans="1:12" ht="15">
      <c r="A20" s="19">
        <v>8</v>
      </c>
      <c r="B20" s="1" t="s">
        <v>23</v>
      </c>
      <c r="C20" s="2" t="s">
        <v>6</v>
      </c>
      <c r="D20" s="57"/>
      <c r="E20" s="1" t="s">
        <v>19</v>
      </c>
      <c r="F20" s="46">
        <f>IF((D20=""),"",IF((D20=8000000000),":)","OJEE !"))</f>
      </c>
      <c r="G20" s="19">
        <v>1</v>
      </c>
      <c r="H20" s="1" t="s">
        <v>24</v>
      </c>
      <c r="I20" s="2" t="s">
        <v>6</v>
      </c>
      <c r="J20" s="58"/>
      <c r="K20" s="1" t="s">
        <v>23</v>
      </c>
      <c r="L20" s="46">
        <f>IF((J20=""),"",IF((J20=0.000001),":)","OJEE !"))</f>
      </c>
    </row>
    <row r="21" spans="1:12" ht="15">
      <c r="A21" s="19">
        <v>4</v>
      </c>
      <c r="B21" s="1" t="s">
        <v>25</v>
      </c>
      <c r="C21" s="2" t="s">
        <v>6</v>
      </c>
      <c r="D21" s="57"/>
      <c r="E21" s="1" t="s">
        <v>20</v>
      </c>
      <c r="F21" s="46">
        <f>IF((D21=""),"",IF((D21=4000000000),":)","OJEE !"))</f>
      </c>
      <c r="G21" s="19">
        <v>1</v>
      </c>
      <c r="H21" s="1" t="s">
        <v>24</v>
      </c>
      <c r="I21" s="2" t="s">
        <v>6</v>
      </c>
      <c r="J21" s="57"/>
      <c r="K21" s="1" t="s">
        <v>22</v>
      </c>
      <c r="L21" s="46">
        <f>IF((J21=""),"",IF((J21=1000000000000),":)","OJEE !"))</f>
      </c>
    </row>
    <row r="22" spans="1:12" ht="15">
      <c r="A22" s="19">
        <v>2</v>
      </c>
      <c r="B22" s="1" t="s">
        <v>24</v>
      </c>
      <c r="C22" s="2" t="s">
        <v>6</v>
      </c>
      <c r="D22" s="57"/>
      <c r="E22" s="1" t="s">
        <v>21</v>
      </c>
      <c r="F22" s="46">
        <f>IF((D22=""),"",IF((D22=2000000000),":)","OJEE !"))</f>
      </c>
      <c r="G22" s="19">
        <v>1000</v>
      </c>
      <c r="H22" s="1" t="s">
        <v>24</v>
      </c>
      <c r="I22" s="2" t="s">
        <v>6</v>
      </c>
      <c r="J22" s="57"/>
      <c r="K22" s="1" t="s">
        <v>25</v>
      </c>
      <c r="L22" s="46">
        <f>IF((J22=""),"",IF((J22=1),":)","OJEE !"))</f>
      </c>
    </row>
    <row r="23" spans="1:12" ht="15">
      <c r="A23" s="19">
        <v>1</v>
      </c>
      <c r="B23" s="1" t="s">
        <v>19</v>
      </c>
      <c r="C23" s="2" t="s">
        <v>6</v>
      </c>
      <c r="D23" s="57"/>
      <c r="E23" s="1" t="s">
        <v>22</v>
      </c>
      <c r="F23" s="46">
        <f>IF((D23=""),"",IF((D23=1000000000),":)","OJEE !"))</f>
      </c>
      <c r="G23" s="19">
        <v>1000</v>
      </c>
      <c r="H23" s="1" t="s">
        <v>24</v>
      </c>
      <c r="I23" s="2" t="s">
        <v>6</v>
      </c>
      <c r="J23" s="58"/>
      <c r="K23" s="1" t="s">
        <v>23</v>
      </c>
      <c r="L23" s="46">
        <f>IF((J23=""),"",IF((J23=0.001),":)","OJEE !"))</f>
      </c>
    </row>
    <row r="24" spans="1:12" ht="15">
      <c r="A24" s="43">
        <v>0.5</v>
      </c>
      <c r="B24" s="1" t="s">
        <v>20</v>
      </c>
      <c r="C24" s="2" t="s">
        <v>6</v>
      </c>
      <c r="D24" s="57"/>
      <c r="E24" s="1" t="s">
        <v>22</v>
      </c>
      <c r="F24" s="46">
        <f>IF((D24=""),"",IF((D24=500000),":)","OJEE !"))</f>
      </c>
      <c r="G24" s="43">
        <v>0.001</v>
      </c>
      <c r="H24" s="1" t="s">
        <v>24</v>
      </c>
      <c r="I24" s="2" t="s">
        <v>6</v>
      </c>
      <c r="J24" s="57"/>
      <c r="K24" s="1" t="s">
        <v>19</v>
      </c>
      <c r="L24" s="46">
        <f>IF((J24=""),"",IF((J24=1),":)","OJEE !"))</f>
      </c>
    </row>
    <row r="25" spans="1:12" s="12" customFormat="1" ht="30" customHeight="1">
      <c r="A25" s="18"/>
      <c r="B25" s="3"/>
      <c r="C25" s="3"/>
      <c r="D25" s="18"/>
      <c r="E25" s="3"/>
      <c r="F25" s="6"/>
      <c r="G25" s="18"/>
      <c r="H25" s="3"/>
      <c r="I25" s="3"/>
      <c r="J25" s="18"/>
      <c r="K25" s="3"/>
      <c r="L25" s="6"/>
    </row>
    <row r="26" spans="1:12" ht="15">
      <c r="A26" s="5"/>
      <c r="B26" s="39" t="s">
        <v>68</v>
      </c>
      <c r="C26" s="2" t="s">
        <v>6</v>
      </c>
      <c r="D26" s="55"/>
      <c r="E26" s="1" t="s">
        <v>3</v>
      </c>
      <c r="F26" s="46">
        <f>IF((D26=""),"",IF((D26=3200),":)","OJEE !"))</f>
      </c>
      <c r="G26" s="55"/>
      <c r="H26" s="1" t="s">
        <v>3</v>
      </c>
      <c r="I26" s="2" t="s">
        <v>6</v>
      </c>
      <c r="J26" s="7" t="s">
        <v>81</v>
      </c>
      <c r="K26" s="1"/>
      <c r="L26" s="46">
        <f>IF((G26=""),"",IF((G26=88000000),":)","OJEE !"))</f>
      </c>
    </row>
    <row r="27" spans="1:12" ht="15">
      <c r="A27" s="5"/>
      <c r="B27" s="39" t="s">
        <v>69</v>
      </c>
      <c r="C27" s="2" t="s">
        <v>6</v>
      </c>
      <c r="D27" s="55"/>
      <c r="E27" s="1" t="s">
        <v>1</v>
      </c>
      <c r="F27" s="46">
        <f>IF((D27=""),"",IF((D27=3900),":)","OJEE !"))</f>
      </c>
      <c r="G27" s="55"/>
      <c r="H27" s="1" t="s">
        <v>5</v>
      </c>
      <c r="I27" s="2" t="s">
        <v>6</v>
      </c>
      <c r="J27" s="7" t="s">
        <v>83</v>
      </c>
      <c r="K27" s="1"/>
      <c r="L27" s="46">
        <f>IF((G27=""),"",IF((G27=5430),":)","OJEE !"))</f>
      </c>
    </row>
    <row r="28" spans="1:12" ht="15">
      <c r="A28" s="5"/>
      <c r="B28" s="39" t="s">
        <v>100</v>
      </c>
      <c r="C28" s="2" t="s">
        <v>6</v>
      </c>
      <c r="D28" s="56"/>
      <c r="E28" s="1" t="s">
        <v>0</v>
      </c>
      <c r="F28" s="46">
        <f>IF((D28=""),"",IF((D28=0.9),":)","OJEE !"))</f>
      </c>
      <c r="G28" s="55"/>
      <c r="H28" s="1" t="s">
        <v>0</v>
      </c>
      <c r="I28" s="2" t="s">
        <v>6</v>
      </c>
      <c r="J28" s="7" t="s">
        <v>104</v>
      </c>
      <c r="K28" s="1"/>
      <c r="L28" s="46">
        <f>IF((G28=""),"",IF((G28=47255),":)","OJEE !"))</f>
      </c>
    </row>
    <row r="29" spans="1:12" ht="15">
      <c r="A29" s="5"/>
      <c r="B29" s="39" t="s">
        <v>101</v>
      </c>
      <c r="C29" s="2" t="s">
        <v>6</v>
      </c>
      <c r="D29" s="56"/>
      <c r="E29" s="1" t="s">
        <v>1</v>
      </c>
      <c r="F29" s="46">
        <f>IF((D29=""),"",IF((D29=6.4),":)","OJEE !"))</f>
      </c>
      <c r="G29" s="55"/>
      <c r="H29" s="1" t="s">
        <v>1</v>
      </c>
      <c r="I29" s="2" t="s">
        <v>6</v>
      </c>
      <c r="J29" s="7" t="s">
        <v>82</v>
      </c>
      <c r="K29" s="1"/>
      <c r="L29" s="46">
        <f>IF((G29=""),"",IF((G29=3070000),":)","OJEE !"))</f>
      </c>
    </row>
    <row r="30" spans="1:12" ht="15">
      <c r="A30" s="1"/>
      <c r="B30" s="39" t="s">
        <v>101</v>
      </c>
      <c r="C30" s="2" t="s">
        <v>6</v>
      </c>
      <c r="D30" s="55"/>
      <c r="E30" s="1" t="s">
        <v>3</v>
      </c>
      <c r="F30" s="46">
        <f>IF((D30=""),"",IF((D30=640),":)","OJEE !"))</f>
      </c>
      <c r="G30" s="56"/>
      <c r="H30" s="1" t="s">
        <v>1</v>
      </c>
      <c r="I30" s="2" t="s">
        <v>6</v>
      </c>
      <c r="J30" s="36" t="s">
        <v>99</v>
      </c>
      <c r="K30" s="1"/>
      <c r="L30" s="46">
        <f>IF((G30=""),"",IF((G30=0.125),":)","OJEE !"))</f>
      </c>
    </row>
    <row r="31" spans="1:12" s="12" customFormat="1" ht="30" customHeight="1">
      <c r="A31" s="18"/>
      <c r="B31" s="3"/>
      <c r="C31" s="3"/>
      <c r="D31" s="18"/>
      <c r="E31" s="3"/>
      <c r="F31" s="6"/>
      <c r="G31" s="18"/>
      <c r="H31" s="3"/>
      <c r="I31" s="3"/>
      <c r="J31" s="18"/>
      <c r="K31" s="3"/>
      <c r="L31" s="6"/>
    </row>
    <row r="32" spans="1:12" ht="15">
      <c r="A32" s="19">
        <v>27</v>
      </c>
      <c r="B32" s="1" t="s">
        <v>17</v>
      </c>
      <c r="C32" s="2" t="s">
        <v>6</v>
      </c>
      <c r="D32" s="65"/>
      <c r="E32" s="1" t="s">
        <v>13</v>
      </c>
      <c r="F32" s="46">
        <f>IF((D32=""),"",IF((D32=270000),":)","OJEE !"))</f>
      </c>
      <c r="G32" s="65"/>
      <c r="H32" s="1" t="s">
        <v>13</v>
      </c>
      <c r="I32" s="2" t="s">
        <v>6</v>
      </c>
      <c r="J32" s="19">
        <v>770000</v>
      </c>
      <c r="K32" s="1" t="s">
        <v>17</v>
      </c>
      <c r="L32" s="46">
        <f>IF((G32=""),"",IF((G32=7700000000),":)","OJEE !"))</f>
      </c>
    </row>
    <row r="33" spans="1:12" ht="15">
      <c r="A33" s="19">
        <v>460000</v>
      </c>
      <c r="B33" s="1" t="s">
        <v>13</v>
      </c>
      <c r="C33" s="2" t="s">
        <v>6</v>
      </c>
      <c r="D33" s="65"/>
      <c r="E33" s="1" t="s">
        <v>17</v>
      </c>
      <c r="F33" s="46">
        <f>IF((D33=""),"",IF((D33=46),":)","OJEE !"))</f>
      </c>
      <c r="G33" s="65"/>
      <c r="H33" s="1" t="s">
        <v>15</v>
      </c>
      <c r="I33" s="2" t="s">
        <v>6</v>
      </c>
      <c r="J33" s="19">
        <v>482</v>
      </c>
      <c r="K33" s="1" t="s">
        <v>14</v>
      </c>
      <c r="L33" s="46">
        <f>IF((G33=""),"",IF((G33=48200),":)","OJEE !"))</f>
      </c>
    </row>
    <row r="34" spans="1:12" ht="15">
      <c r="A34" s="19">
        <v>80000</v>
      </c>
      <c r="B34" s="1" t="s">
        <v>18</v>
      </c>
      <c r="C34" s="2" t="s">
        <v>6</v>
      </c>
      <c r="D34" s="65"/>
      <c r="E34" s="1" t="s">
        <v>16</v>
      </c>
      <c r="F34" s="46">
        <f>IF((D34=""),"",IF((D34=800),":)","OJEE !"))</f>
      </c>
      <c r="G34" s="65"/>
      <c r="H34" s="1" t="s">
        <v>16</v>
      </c>
      <c r="I34" s="2" t="s">
        <v>6</v>
      </c>
      <c r="J34" s="19">
        <v>74647</v>
      </c>
      <c r="K34" s="1" t="s">
        <v>16</v>
      </c>
      <c r="L34" s="46">
        <f>IF((G34=""),"",IF((G34=74647),":)","OJEE !"))</f>
      </c>
    </row>
    <row r="35" spans="1:12" ht="15">
      <c r="A35" s="19">
        <v>800</v>
      </c>
      <c r="B35" s="1" t="s">
        <v>16</v>
      </c>
      <c r="C35" s="2" t="s">
        <v>6</v>
      </c>
      <c r="D35" s="65"/>
      <c r="E35" s="1" t="s">
        <v>18</v>
      </c>
      <c r="F35" s="46">
        <f>IF((D35=""),"",IF((D35=80000),":)","OJEE !"))</f>
      </c>
      <c r="G35" s="67"/>
      <c r="H35" s="1" t="s">
        <v>16</v>
      </c>
      <c r="I35" s="2" t="s">
        <v>6</v>
      </c>
      <c r="J35" s="64">
        <v>74.647</v>
      </c>
      <c r="K35" s="1" t="s">
        <v>16</v>
      </c>
      <c r="L35" s="46">
        <f>IF((G35=""),"",IF((G35=74.647),":)","OJEE !"))</f>
      </c>
    </row>
    <row r="36" spans="1:12" ht="15">
      <c r="A36" s="19">
        <v>51</v>
      </c>
      <c r="B36" s="1" t="s">
        <v>13</v>
      </c>
      <c r="C36" s="2" t="s">
        <v>6</v>
      </c>
      <c r="D36" s="66"/>
      <c r="E36" s="1" t="s">
        <v>17</v>
      </c>
      <c r="F36" s="46">
        <f>IF((D36=""),"",IF((D36=0.0051),":)","OJEE !"))</f>
      </c>
      <c r="G36" s="66"/>
      <c r="H36" s="1" t="s">
        <v>17</v>
      </c>
      <c r="I36" s="2" t="s">
        <v>6</v>
      </c>
      <c r="J36" s="43">
        <v>80.6</v>
      </c>
      <c r="K36" s="1" t="s">
        <v>13</v>
      </c>
      <c r="L36" s="46">
        <f>IF((G36=""),"",IF((G36=0.00806),":)","OJEE !"))</f>
      </c>
    </row>
    <row r="37" spans="1:12" s="12" customFormat="1" ht="30" customHeight="1">
      <c r="A37" s="18"/>
      <c r="B37" s="3"/>
      <c r="C37" s="3"/>
      <c r="D37" s="18"/>
      <c r="E37" s="3"/>
      <c r="F37" s="6">
        <f>IF(OR(A37="",D37=""),"",IF((D37=#REF!)*AND(A37=#REF!),"OKE !","OJEE !"))</f>
      </c>
      <c r="G37" s="18"/>
      <c r="H37" s="3"/>
      <c r="I37" s="3"/>
      <c r="J37" s="18"/>
      <c r="K37" s="3"/>
      <c r="L37" s="6"/>
    </row>
    <row r="38" spans="1:12" ht="15">
      <c r="A38" s="19">
        <v>59</v>
      </c>
      <c r="B38" s="1" t="s">
        <v>24</v>
      </c>
      <c r="C38" s="2" t="s">
        <v>6</v>
      </c>
      <c r="D38" s="57"/>
      <c r="E38" s="1" t="s">
        <v>20</v>
      </c>
      <c r="F38" s="46">
        <f>IF((D38=""),"",IF((D38=59000000),":)","OJEE !"))</f>
      </c>
      <c r="G38" s="57"/>
      <c r="H38" s="1" t="s">
        <v>20</v>
      </c>
      <c r="I38" s="2" t="s">
        <v>6</v>
      </c>
      <c r="J38" s="19">
        <v>550000000</v>
      </c>
      <c r="K38" s="1" t="s">
        <v>24</v>
      </c>
      <c r="L38" s="46">
        <f>IF((G38=""),"",IF((G38=550000000000000),":)","OJEE !"))</f>
      </c>
    </row>
    <row r="39" spans="1:12" ht="15">
      <c r="A39" s="19">
        <v>7300000</v>
      </c>
      <c r="B39" s="1" t="s">
        <v>20</v>
      </c>
      <c r="C39" s="2" t="s">
        <v>6</v>
      </c>
      <c r="D39" s="58"/>
      <c r="E39" s="1" t="s">
        <v>24</v>
      </c>
      <c r="F39" s="46">
        <f>IF((D39=""),"",IF((D39=7.3),":)","OJEE !"))</f>
      </c>
      <c r="G39" s="57"/>
      <c r="H39" s="1" t="s">
        <v>22</v>
      </c>
      <c r="I39" s="2" t="s">
        <v>6</v>
      </c>
      <c r="J39" s="43">
        <v>876.44</v>
      </c>
      <c r="K39" s="1" t="s">
        <v>21</v>
      </c>
      <c r="L39" s="46">
        <f>IF((G39=""),"",IF((G39=876440),":)","OJEE !"))</f>
      </c>
    </row>
    <row r="40" spans="1:12" ht="15">
      <c r="A40" s="19">
        <v>80</v>
      </c>
      <c r="B40" s="1" t="s">
        <v>25</v>
      </c>
      <c r="C40" s="2" t="s">
        <v>6</v>
      </c>
      <c r="D40" s="58"/>
      <c r="E40" s="1" t="s">
        <v>23</v>
      </c>
      <c r="F40" s="46">
        <f>IF((D40=""),"",IF((D40=0.08),":)","OJEE !"))</f>
      </c>
      <c r="G40" s="57"/>
      <c r="H40" s="1" t="s">
        <v>23</v>
      </c>
      <c r="I40" s="2" t="s">
        <v>6</v>
      </c>
      <c r="J40" s="19">
        <v>74621</v>
      </c>
      <c r="K40" s="1" t="s">
        <v>23</v>
      </c>
      <c r="L40" s="46">
        <f>IF((G40=""),"",IF((G40=74621),":)","OJEE !"))</f>
      </c>
    </row>
    <row r="41" spans="1:12" ht="15">
      <c r="A41" s="43">
        <v>0.28</v>
      </c>
      <c r="B41" s="1" t="s">
        <v>23</v>
      </c>
      <c r="C41" s="2" t="s">
        <v>6</v>
      </c>
      <c r="D41" s="57"/>
      <c r="E41" s="1" t="s">
        <v>24</v>
      </c>
      <c r="F41" s="46">
        <f>IF((D41=""),"",IF((D41=280000),":)","OJEE !"))</f>
      </c>
      <c r="G41" s="57"/>
      <c r="H41" s="1" t="s">
        <v>24</v>
      </c>
      <c r="I41" s="2" t="s">
        <v>6</v>
      </c>
      <c r="J41" s="19">
        <v>703000</v>
      </c>
      <c r="K41" s="1" t="s">
        <v>25</v>
      </c>
      <c r="L41" s="46">
        <f>IF((G41=""),"",IF((G41=703000000),":)","OJEE !"))</f>
      </c>
    </row>
    <row r="42" spans="1:12" ht="15">
      <c r="A42" s="19">
        <v>280</v>
      </c>
      <c r="B42" s="1" t="s">
        <v>22</v>
      </c>
      <c r="C42" s="2" t="s">
        <v>6</v>
      </c>
      <c r="D42" s="58"/>
      <c r="E42" s="1" t="s">
        <v>19</v>
      </c>
      <c r="F42" s="46">
        <f>IF((D42=""),"",IF((D42=0.00000028),":)","OJEE !"))</f>
      </c>
      <c r="G42" s="57"/>
      <c r="H42" s="1" t="s">
        <v>24</v>
      </c>
      <c r="I42" s="2" t="s">
        <v>6</v>
      </c>
      <c r="J42" s="43">
        <v>3456.789</v>
      </c>
      <c r="K42" s="1" t="s">
        <v>25</v>
      </c>
      <c r="L42" s="46">
        <f>IF((G42=""),"",IF((G42=3456789),":)","OJEE !"))</f>
      </c>
    </row>
    <row r="43" spans="1:12" ht="15.75">
      <c r="A43" s="1"/>
      <c r="B43" s="1"/>
      <c r="C43" s="2"/>
      <c r="D43" s="19"/>
      <c r="E43" s="1"/>
      <c r="F43" s="1"/>
      <c r="G43" s="19"/>
      <c r="H43" s="1"/>
      <c r="I43" s="1"/>
      <c r="J43" s="19"/>
      <c r="K43" s="1"/>
      <c r="L43" s="59"/>
    </row>
  </sheetData>
  <sheetProtection password="8B48" sheet="1" objects="1" scenarios="1" selectLockedCells="1"/>
  <mergeCells count="6">
    <mergeCell ref="E1:G1"/>
    <mergeCell ref="A6:L6"/>
    <mergeCell ref="A2:L2"/>
    <mergeCell ref="A3:L3"/>
    <mergeCell ref="A4:L4"/>
    <mergeCell ref="A5:L5"/>
  </mergeCells>
  <conditionalFormatting sqref="F37 L7 F7 L25 L19 F19 F25 F13 L13 F31 L31 L37">
    <cfRule type="cellIs" priority="1" dxfId="0" operator="equal" stopIfTrue="1">
      <formula>"OKE !"</formula>
    </cfRule>
    <cfRule type="cellIs" priority="2" dxfId="1" operator="notEqual" stopIfTrue="1">
      <formula>"""=""OKE !"</formula>
    </cfRule>
  </conditionalFormatting>
  <conditionalFormatting sqref="D10">
    <cfRule type="cellIs" priority="3" dxfId="3" operator="equal" stopIfTrue="1">
      <formula>80</formula>
    </cfRule>
  </conditionalFormatting>
  <conditionalFormatting sqref="G26">
    <cfRule type="cellIs" priority="4" dxfId="3" operator="equal" stopIfTrue="1">
      <formula>88000000</formula>
    </cfRule>
  </conditionalFormatting>
  <conditionalFormatting sqref="G27">
    <cfRule type="cellIs" priority="5" dxfId="3" operator="equal" stopIfTrue="1">
      <formula>5430</formula>
    </cfRule>
  </conditionalFormatting>
  <conditionalFormatting sqref="G29">
    <cfRule type="cellIs" priority="6" dxfId="3" operator="equal" stopIfTrue="1">
      <formula>3070000</formula>
    </cfRule>
  </conditionalFormatting>
  <conditionalFormatting sqref="G30">
    <cfRule type="cellIs" priority="7" dxfId="3" operator="equal" stopIfTrue="1">
      <formula>0.125</formula>
    </cfRule>
  </conditionalFormatting>
  <conditionalFormatting sqref="G28">
    <cfRule type="cellIs" priority="8" dxfId="3" operator="equal" stopIfTrue="1">
      <formula>47255</formula>
    </cfRule>
  </conditionalFormatting>
  <conditionalFormatting sqref="F8:F12 L8:L12 L26:L30 F26:F30 F38:F42 L38:L42 F20:F24 L20:L24 L14:L18 F14:F18 F32:F36 L32:L36">
    <cfRule type="cellIs" priority="9" dxfId="1" operator="equal" stopIfTrue="1">
      <formula>"OJEE !"</formula>
    </cfRule>
  </conditionalFormatting>
  <conditionalFormatting sqref="D8">
    <cfRule type="cellIs" priority="10" dxfId="3" operator="equal" stopIfTrue="1">
      <formula>8000</formula>
    </cfRule>
  </conditionalFormatting>
  <conditionalFormatting sqref="D9">
    <cfRule type="cellIs" priority="11" dxfId="3" operator="equal" stopIfTrue="1">
      <formula>800</formula>
    </cfRule>
  </conditionalFormatting>
  <conditionalFormatting sqref="D11">
    <cfRule type="cellIs" priority="12" dxfId="3" operator="equal" stopIfTrue="1">
      <formula>8</formula>
    </cfRule>
  </conditionalFormatting>
  <conditionalFormatting sqref="D12 D40">
    <cfRule type="cellIs" priority="13" dxfId="3" operator="equal" stopIfTrue="1">
      <formula>0.08</formula>
    </cfRule>
  </conditionalFormatting>
  <conditionalFormatting sqref="J8">
    <cfRule type="cellIs" priority="14" dxfId="3" operator="equal" stopIfTrue="1">
      <formula>2300</formula>
    </cfRule>
  </conditionalFormatting>
  <conditionalFormatting sqref="J9:J10">
    <cfRule type="cellIs" priority="15" dxfId="3" operator="equal" stopIfTrue="1">
      <formula>2.3</formula>
    </cfRule>
  </conditionalFormatting>
  <conditionalFormatting sqref="J11:J12">
    <cfRule type="cellIs" priority="16" dxfId="3" operator="equal" stopIfTrue="1">
      <formula>23000</formula>
    </cfRule>
  </conditionalFormatting>
  <conditionalFormatting sqref="D26">
    <cfRule type="cellIs" priority="17" dxfId="3" operator="equal" stopIfTrue="1">
      <formula>3200</formula>
    </cfRule>
  </conditionalFormatting>
  <conditionalFormatting sqref="D27">
    <cfRule type="cellIs" priority="18" dxfId="3" operator="equal" stopIfTrue="1">
      <formula>3900</formula>
    </cfRule>
  </conditionalFormatting>
  <conditionalFormatting sqref="D28">
    <cfRule type="cellIs" priority="19" dxfId="3" operator="equal" stopIfTrue="1">
      <formula>0.9</formula>
    </cfRule>
  </conditionalFormatting>
  <conditionalFormatting sqref="D29">
    <cfRule type="cellIs" priority="20" dxfId="3" operator="equal" stopIfTrue="1">
      <formula>6.4</formula>
    </cfRule>
  </conditionalFormatting>
  <conditionalFormatting sqref="D30">
    <cfRule type="cellIs" priority="21" dxfId="3" operator="equal" stopIfTrue="1">
      <formula>640</formula>
    </cfRule>
  </conditionalFormatting>
  <conditionalFormatting sqref="D38">
    <cfRule type="cellIs" priority="22" dxfId="3" operator="equal" stopIfTrue="1">
      <formula>59000000</formula>
    </cfRule>
  </conditionalFormatting>
  <conditionalFormatting sqref="G38">
    <cfRule type="cellIs" priority="23" dxfId="3" operator="equal" stopIfTrue="1">
      <formula>550000000000000</formula>
    </cfRule>
  </conditionalFormatting>
  <conditionalFormatting sqref="G41">
    <cfRule type="cellIs" priority="24" dxfId="3" operator="equal" stopIfTrue="1">
      <formula>703000000</formula>
    </cfRule>
  </conditionalFormatting>
  <conditionalFormatting sqref="D39">
    <cfRule type="cellIs" priority="25" dxfId="3" operator="equal" stopIfTrue="1">
      <formula>7.3</formula>
    </cfRule>
  </conditionalFormatting>
  <conditionalFormatting sqref="D41">
    <cfRule type="cellIs" priority="26" dxfId="3" operator="equal" stopIfTrue="1">
      <formula>280000</formula>
    </cfRule>
  </conditionalFormatting>
  <conditionalFormatting sqref="D42">
    <cfRule type="cellIs" priority="27" dxfId="3" operator="equal" stopIfTrue="1">
      <formula>0.00000028</formula>
    </cfRule>
  </conditionalFormatting>
  <conditionalFormatting sqref="G42">
    <cfRule type="cellIs" priority="28" dxfId="3" operator="equal" stopIfTrue="1">
      <formula>3456789</formula>
    </cfRule>
  </conditionalFormatting>
  <conditionalFormatting sqref="G39">
    <cfRule type="cellIs" priority="29" dxfId="3" operator="equal" stopIfTrue="1">
      <formula>876440</formula>
    </cfRule>
  </conditionalFormatting>
  <conditionalFormatting sqref="G40">
    <cfRule type="cellIs" priority="30" dxfId="3" operator="equal" stopIfTrue="1">
      <formula>74621</formula>
    </cfRule>
  </conditionalFormatting>
  <conditionalFormatting sqref="D23">
    <cfRule type="cellIs" priority="31" dxfId="3" operator="equal" stopIfTrue="1">
      <formula>1000000000</formula>
    </cfRule>
  </conditionalFormatting>
  <conditionalFormatting sqref="D21">
    <cfRule type="cellIs" priority="32" dxfId="3" operator="equal" stopIfTrue="1">
      <formula>4000000000</formula>
    </cfRule>
  </conditionalFormatting>
  <conditionalFormatting sqref="D20">
    <cfRule type="cellIs" priority="33" dxfId="3" operator="equal" stopIfTrue="1">
      <formula>8000000000</formula>
    </cfRule>
  </conditionalFormatting>
  <conditionalFormatting sqref="D22">
    <cfRule type="cellIs" priority="34" dxfId="3" operator="equal" stopIfTrue="1">
      <formula>2000000000</formula>
    </cfRule>
  </conditionalFormatting>
  <conditionalFormatting sqref="D24">
    <cfRule type="cellIs" priority="35" dxfId="3" operator="equal" stopIfTrue="1">
      <formula>500000</formula>
    </cfRule>
  </conditionalFormatting>
  <conditionalFormatting sqref="J20">
    <cfRule type="cellIs" priority="36" dxfId="3" operator="equal" stopIfTrue="1">
      <formula>0.000001</formula>
    </cfRule>
  </conditionalFormatting>
  <conditionalFormatting sqref="J21">
    <cfRule type="cellIs" priority="37" dxfId="3" operator="equal" stopIfTrue="1">
      <formula>1000000000000</formula>
    </cfRule>
  </conditionalFormatting>
  <conditionalFormatting sqref="J22 J24">
    <cfRule type="cellIs" priority="38" dxfId="3" operator="equal" stopIfTrue="1">
      <formula>1</formula>
    </cfRule>
  </conditionalFormatting>
  <conditionalFormatting sqref="J23">
    <cfRule type="cellIs" priority="39" dxfId="3" operator="equal" stopIfTrue="1">
      <formula>0.001</formula>
    </cfRule>
  </conditionalFormatting>
  <conditionalFormatting sqref="J1">
    <cfRule type="cellIs" priority="40" dxfId="2" operator="equal" stopIfTrue="1">
      <formula>0</formula>
    </cfRule>
  </conditionalFormatting>
  <conditionalFormatting sqref="J14">
    <cfRule type="cellIs" priority="41" dxfId="3" operator="equal" stopIfTrue="1">
      <formula>100</formula>
    </cfRule>
  </conditionalFormatting>
  <conditionalFormatting sqref="D14">
    <cfRule type="cellIs" priority="42" dxfId="3" operator="equal" stopIfTrue="1">
      <formula>1000000</formula>
    </cfRule>
  </conditionalFormatting>
  <conditionalFormatting sqref="D18">
    <cfRule type="cellIs" priority="43" dxfId="3" operator="equal" stopIfTrue="1">
      <formula>40000000</formula>
    </cfRule>
  </conditionalFormatting>
  <conditionalFormatting sqref="J15">
    <cfRule type="cellIs" priority="44" dxfId="3" operator="equal" stopIfTrue="1">
      <formula>1.3</formula>
    </cfRule>
  </conditionalFormatting>
  <conditionalFormatting sqref="J16">
    <cfRule type="cellIs" priority="45" dxfId="3" operator="equal" stopIfTrue="1">
      <formula>13000</formula>
    </cfRule>
  </conditionalFormatting>
  <conditionalFormatting sqref="J17">
    <cfRule type="cellIs" priority="46" dxfId="3" operator="equal" stopIfTrue="1">
      <formula>33756.5</formula>
    </cfRule>
  </conditionalFormatting>
  <conditionalFormatting sqref="J18">
    <cfRule type="cellIs" priority="47" dxfId="3" operator="equal" stopIfTrue="1">
      <formula>970</formula>
    </cfRule>
  </conditionalFormatting>
  <conditionalFormatting sqref="D15">
    <cfRule type="cellIs" priority="48" dxfId="3" operator="equal" stopIfTrue="1">
      <formula>400000</formula>
    </cfRule>
  </conditionalFormatting>
  <conditionalFormatting sqref="D16">
    <cfRule type="cellIs" priority="49" dxfId="3" operator="equal" stopIfTrue="1">
      <formula>40000</formula>
    </cfRule>
  </conditionalFormatting>
  <conditionalFormatting sqref="D17">
    <cfRule type="cellIs" priority="50" dxfId="3" operator="equal" stopIfTrue="1">
      <formula>4000</formula>
    </cfRule>
  </conditionalFormatting>
  <conditionalFormatting sqref="D34">
    <cfRule type="cellIs" priority="51" dxfId="3" operator="equal" stopIfTrue="1">
      <formula>800</formula>
    </cfRule>
  </conditionalFormatting>
  <conditionalFormatting sqref="D32">
    <cfRule type="cellIs" priority="52" dxfId="3" operator="equal" stopIfTrue="1">
      <formula>270000</formula>
    </cfRule>
  </conditionalFormatting>
  <conditionalFormatting sqref="D33">
    <cfRule type="cellIs" priority="53" dxfId="3" operator="equal" stopIfTrue="1">
      <formula>46</formula>
    </cfRule>
  </conditionalFormatting>
  <conditionalFormatting sqref="D35">
    <cfRule type="cellIs" priority="54" dxfId="3" operator="equal" stopIfTrue="1">
      <formula>80000</formula>
    </cfRule>
  </conditionalFormatting>
  <conditionalFormatting sqref="D36">
    <cfRule type="cellIs" priority="55" dxfId="3" operator="equal" stopIfTrue="1">
      <formula>0.0051</formula>
    </cfRule>
  </conditionalFormatting>
  <conditionalFormatting sqref="G33">
    <cfRule type="cellIs" priority="56" dxfId="3" operator="equal" stopIfTrue="1">
      <formula>48200</formula>
    </cfRule>
  </conditionalFormatting>
  <conditionalFormatting sqref="G34">
    <cfRule type="cellIs" priority="57" dxfId="3" operator="equal" stopIfTrue="1">
      <formula>74647</formula>
    </cfRule>
  </conditionalFormatting>
  <conditionalFormatting sqref="G32">
    <cfRule type="cellIs" priority="58" dxfId="3" operator="equal" stopIfTrue="1">
      <formula>7700000000</formula>
    </cfRule>
  </conditionalFormatting>
  <conditionalFormatting sqref="G35">
    <cfRule type="cellIs" priority="59" dxfId="3" operator="equal" stopIfTrue="1">
      <formula>74.647</formula>
    </cfRule>
  </conditionalFormatting>
  <conditionalFormatting sqref="G36">
    <cfRule type="cellIs" priority="60" dxfId="3" operator="equal" stopIfTrue="1">
      <formula>0.00806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blackAndWhite="1" horizontalDpi="300" verticalDpi="300" orientation="portrait" paperSize="9" r:id="rId4"/>
  <headerFooter alignWithMargins="0">
    <oddHeader>&amp;L&amp;"Arial,Cursief"www.hoezowisknudde.nl&amp;C&amp;"Arial,Vet"&amp;14HET METRIEK STELSEL&amp;R&amp;6(c) JvdW  &amp;D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4">
    <tabColor indexed="13"/>
  </sheetPr>
  <dimension ref="A1:N37"/>
  <sheetViews>
    <sheetView showGridLines="0" showRowColHeaders="0" showOutlineSymbols="0" zoomScale="115" zoomScaleNormal="115" zoomScaleSheetLayoutView="100" workbookViewId="0" topLeftCell="A1">
      <pane ySplit="1" topLeftCell="BM2" activePane="bottomLeft" state="frozen"/>
      <selection pane="topLeft" activeCell="D9" sqref="D9"/>
      <selection pane="bottomLeft" activeCell="D3" sqref="D3"/>
    </sheetView>
  </sheetViews>
  <sheetFormatPr defaultColWidth="9.140625" defaultRowHeight="12.75"/>
  <cols>
    <col min="1" max="1" width="14.28125" style="9" customWidth="1"/>
    <col min="2" max="2" width="5.7109375" style="9" customWidth="1"/>
    <col min="3" max="3" width="2.8515625" style="10" customWidth="1"/>
    <col min="4" max="4" width="8.57421875" style="9" customWidth="1"/>
    <col min="5" max="5" width="5.7109375" style="9" customWidth="1"/>
    <col min="6" max="6" width="11.421875" style="9" customWidth="1"/>
    <col min="7" max="7" width="8.57421875" style="9" customWidth="1"/>
    <col min="8" max="8" width="5.7109375" style="9" customWidth="1"/>
    <col min="9" max="9" width="2.8515625" style="9" customWidth="1"/>
    <col min="10" max="10" width="8.57421875" style="9" customWidth="1"/>
    <col min="11" max="11" width="5.7109375" style="9" customWidth="1"/>
    <col min="12" max="12" width="11.421875" style="9" customWidth="1"/>
    <col min="13" max="13" width="6.57421875" style="9" customWidth="1"/>
    <col min="14" max="16384" width="9.140625" style="9" customWidth="1"/>
  </cols>
  <sheetData>
    <row r="1" spans="1:13" s="8" customFormat="1" ht="120" customHeight="1">
      <c r="A1" s="49">
        <f>IF(B1=0,"","goed:")</f>
      </c>
      <c r="B1" s="50">
        <f>COUNTIF(D$3:L$36,":)")</f>
        <v>0</v>
      </c>
      <c r="C1" s="54"/>
      <c r="D1" s="106" t="s">
        <v>106</v>
      </c>
      <c r="E1" s="107"/>
      <c r="F1" s="107"/>
      <c r="G1" s="107"/>
      <c r="H1" s="107"/>
      <c r="I1" s="107"/>
      <c r="J1" s="51">
        <f>COUNTIF(F2:L100,"OJEE !")</f>
        <v>1</v>
      </c>
      <c r="K1" s="68" t="str">
        <f>IF(J1=0,"","fout")</f>
        <v>fout</v>
      </c>
      <c r="L1" s="52"/>
      <c r="M1" s="14"/>
    </row>
    <row r="2" spans="1:14" s="12" customFormat="1" ht="15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N2" s="13"/>
    </row>
    <row r="3" spans="1:12" ht="15">
      <c r="A3" s="5">
        <v>1</v>
      </c>
      <c r="B3" s="1" t="s">
        <v>12</v>
      </c>
      <c r="C3" s="2" t="s">
        <v>6</v>
      </c>
      <c r="D3" s="37"/>
      <c r="E3" s="1" t="s">
        <v>43</v>
      </c>
      <c r="F3" s="46">
        <f>IF((D3=""),"",IF((D3=1),":)","OJEE !"))</f>
      </c>
      <c r="G3" s="5">
        <v>1</v>
      </c>
      <c r="H3" s="1" t="s">
        <v>17</v>
      </c>
      <c r="I3" s="2" t="s">
        <v>6</v>
      </c>
      <c r="J3" s="37"/>
      <c r="K3" s="1" t="s">
        <v>33</v>
      </c>
      <c r="L3" s="46">
        <f>IF((J3=""),"",IF((J3=1),":)","OJEE !"))</f>
      </c>
    </row>
    <row r="4" spans="1:12" ht="15">
      <c r="A4" s="5">
        <v>20</v>
      </c>
      <c r="B4" s="1" t="s">
        <v>12</v>
      </c>
      <c r="C4" s="2" t="s">
        <v>6</v>
      </c>
      <c r="D4" s="37">
        <v>2</v>
      </c>
      <c r="E4" s="1" t="s">
        <v>43</v>
      </c>
      <c r="F4" s="46" t="str">
        <f>IF((D4=""),"",IF((D4=20),":)","OJEE !"))</f>
        <v>OJEE !</v>
      </c>
      <c r="G4" s="5">
        <v>30</v>
      </c>
      <c r="H4" s="1" t="s">
        <v>17</v>
      </c>
      <c r="I4" s="2" t="s">
        <v>6</v>
      </c>
      <c r="J4" s="37"/>
      <c r="K4" s="1" t="s">
        <v>33</v>
      </c>
      <c r="L4" s="46">
        <f>IF((J4=""),"",IF((J4=30),":)","OJEE !"))</f>
      </c>
    </row>
    <row r="5" spans="1:12" ht="15">
      <c r="A5" s="5">
        <v>400</v>
      </c>
      <c r="B5" s="1" t="s">
        <v>12</v>
      </c>
      <c r="C5" s="2" t="s">
        <v>6</v>
      </c>
      <c r="D5" s="37"/>
      <c r="E5" s="1" t="s">
        <v>43</v>
      </c>
      <c r="F5" s="46">
        <f>IF((D5=""),"",IF((D5=400),":)","OJEE !"))</f>
      </c>
      <c r="G5" s="5">
        <v>600</v>
      </c>
      <c r="H5" s="1" t="s">
        <v>17</v>
      </c>
      <c r="I5" s="2" t="s">
        <v>6</v>
      </c>
      <c r="J5" s="37"/>
      <c r="K5" s="1" t="s">
        <v>33</v>
      </c>
      <c r="L5" s="46">
        <f>IF((J5=""),"",IF((J5=600),":)","OJEE !"))</f>
      </c>
    </row>
    <row r="6" spans="1:12" ht="15">
      <c r="A6" s="1">
        <v>0.88</v>
      </c>
      <c r="B6" s="1" t="s">
        <v>12</v>
      </c>
      <c r="C6" s="2" t="s">
        <v>6</v>
      </c>
      <c r="D6" s="38"/>
      <c r="E6" s="1" t="s">
        <v>43</v>
      </c>
      <c r="F6" s="46">
        <f>IF((D6=""),"",IF((D6=0.88),":)","OJEE !"))</f>
      </c>
      <c r="G6" s="1">
        <v>1.2</v>
      </c>
      <c r="H6" s="1" t="s">
        <v>17</v>
      </c>
      <c r="I6" s="2" t="s">
        <v>6</v>
      </c>
      <c r="J6" s="38"/>
      <c r="K6" s="1" t="s">
        <v>33</v>
      </c>
      <c r="L6" s="46">
        <f>IF((J6=""),"",IF((J6=1.2),":)","OJEE !"))</f>
      </c>
    </row>
    <row r="7" spans="1:12" s="12" customFormat="1" ht="30" customHeight="1">
      <c r="A7" s="7"/>
      <c r="B7" s="3"/>
      <c r="C7" s="3"/>
      <c r="D7" s="3"/>
      <c r="E7" s="3"/>
      <c r="F7" s="6"/>
      <c r="G7" s="7"/>
      <c r="H7" s="3"/>
      <c r="I7" s="3"/>
      <c r="J7" s="3"/>
      <c r="K7" s="3"/>
      <c r="L7" s="6"/>
    </row>
    <row r="8" spans="1:12" ht="15">
      <c r="A8" s="5">
        <v>1</v>
      </c>
      <c r="B8" s="1" t="s">
        <v>18</v>
      </c>
      <c r="C8" s="2" t="s">
        <v>6</v>
      </c>
      <c r="D8" s="37"/>
      <c r="E8" s="1" t="s">
        <v>44</v>
      </c>
      <c r="F8" s="46">
        <f>IF((D8=""),"",IF((D8=1),":)","OJEE !"))</f>
      </c>
      <c r="G8" s="5">
        <v>1</v>
      </c>
      <c r="H8" s="1" t="s">
        <v>18</v>
      </c>
      <c r="I8" s="2" t="s">
        <v>6</v>
      </c>
      <c r="J8" s="37"/>
      <c r="K8" s="1" t="s">
        <v>33</v>
      </c>
      <c r="L8" s="46">
        <f>IF((J8=""),"",IF((J8=100),":)","OJEE !"))</f>
      </c>
    </row>
    <row r="9" spans="1:12" ht="15">
      <c r="A9" s="5">
        <v>50</v>
      </c>
      <c r="B9" s="1" t="s">
        <v>18</v>
      </c>
      <c r="C9" s="2" t="s">
        <v>6</v>
      </c>
      <c r="D9" s="37"/>
      <c r="E9" s="1" t="s">
        <v>44</v>
      </c>
      <c r="F9" s="46">
        <f>IF((D9=""),"",IF((D9=50),":)","OJEE !"))</f>
      </c>
      <c r="G9" s="5">
        <v>25</v>
      </c>
      <c r="H9" s="1" t="s">
        <v>18</v>
      </c>
      <c r="I9" s="2" t="s">
        <v>6</v>
      </c>
      <c r="J9" s="37"/>
      <c r="K9" s="1" t="s">
        <v>33</v>
      </c>
      <c r="L9" s="46">
        <f>IF((J9=""),"",IF((J9=2500),":)","OJEE !"))</f>
      </c>
    </row>
    <row r="10" spans="1:12" ht="15">
      <c r="A10" s="1">
        <v>0.5</v>
      </c>
      <c r="B10" s="1" t="s">
        <v>18</v>
      </c>
      <c r="C10" s="2" t="s">
        <v>6</v>
      </c>
      <c r="D10" s="38"/>
      <c r="E10" s="1" t="s">
        <v>44</v>
      </c>
      <c r="F10" s="46">
        <f>IF((D10=""),"",IF((D10=0.5),":)","OJEE !"))</f>
      </c>
      <c r="G10" s="5">
        <v>25</v>
      </c>
      <c r="H10" s="1" t="s">
        <v>18</v>
      </c>
      <c r="I10" s="2" t="s">
        <v>6</v>
      </c>
      <c r="J10" s="37"/>
      <c r="K10" s="1" t="s">
        <v>43</v>
      </c>
      <c r="L10" s="46">
        <f>IF((J10=""),"",IF((J10=250000),":)","OJEE !"))</f>
      </c>
    </row>
    <row r="11" spans="1:12" ht="15">
      <c r="A11" s="5">
        <v>5000</v>
      </c>
      <c r="B11" s="1" t="s">
        <v>18</v>
      </c>
      <c r="C11" s="2" t="s">
        <v>6</v>
      </c>
      <c r="D11" s="37"/>
      <c r="E11" s="1" t="s">
        <v>44</v>
      </c>
      <c r="F11" s="46">
        <f>IF((D11=""),"",IF((D11=5000),":)","OJEE !"))</f>
      </c>
      <c r="G11" s="5">
        <v>52</v>
      </c>
      <c r="H11" s="1" t="s">
        <v>18</v>
      </c>
      <c r="I11" s="2" t="s">
        <v>6</v>
      </c>
      <c r="J11" s="37"/>
      <c r="K11" s="1" t="s">
        <v>44</v>
      </c>
      <c r="L11" s="46">
        <f>IF((J11=""),"",IF((J11=52),":)","OJEE !"))</f>
      </c>
    </row>
    <row r="12" spans="1:12" s="12" customFormat="1" ht="30" customHeight="1">
      <c r="A12" s="7"/>
      <c r="B12" s="3"/>
      <c r="C12" s="3"/>
      <c r="D12" s="3"/>
      <c r="E12" s="3"/>
      <c r="F12" s="6"/>
      <c r="G12" s="7"/>
      <c r="H12" s="3"/>
      <c r="I12" s="3"/>
      <c r="J12" s="3"/>
      <c r="K12" s="3"/>
      <c r="L12" s="6"/>
    </row>
    <row r="13" spans="1:12" ht="15">
      <c r="A13" s="5">
        <v>1</v>
      </c>
      <c r="B13" s="1" t="s">
        <v>16</v>
      </c>
      <c r="C13" s="2" t="s">
        <v>6</v>
      </c>
      <c r="D13" s="37"/>
      <c r="E13" s="1" t="s">
        <v>44</v>
      </c>
      <c r="F13" s="46">
        <f>IF((D13=""),"",IF((D13=100),":)","OJEE !"))</f>
      </c>
      <c r="G13" s="19">
        <v>32000000</v>
      </c>
      <c r="H13" s="1" t="s">
        <v>12</v>
      </c>
      <c r="I13" s="2" t="s">
        <v>6</v>
      </c>
      <c r="J13" s="37"/>
      <c r="K13" s="1" t="s">
        <v>43</v>
      </c>
      <c r="L13" s="46">
        <f>IF((J13=""),"",IF((J13=32000000),":)","OJEE !"))</f>
      </c>
    </row>
    <row r="14" spans="1:12" ht="15">
      <c r="A14" s="5">
        <v>2</v>
      </c>
      <c r="B14" s="1" t="s">
        <v>16</v>
      </c>
      <c r="C14" s="2" t="s">
        <v>6</v>
      </c>
      <c r="D14" s="37"/>
      <c r="E14" s="1" t="s">
        <v>33</v>
      </c>
      <c r="F14" s="46">
        <f>IF((D14=""),"",IF((D14=2000),":)","OJEE !"))</f>
      </c>
      <c r="G14" s="19">
        <v>32000000</v>
      </c>
      <c r="H14" s="1" t="s">
        <v>12</v>
      </c>
      <c r="I14" s="2" t="s">
        <v>6</v>
      </c>
      <c r="J14" s="37"/>
      <c r="K14" s="1" t="s">
        <v>33</v>
      </c>
      <c r="L14" s="46">
        <f>IF((J14=""),"",IF((J14=320000),":)","OJEE !"))</f>
      </c>
    </row>
    <row r="15" spans="1:12" ht="15">
      <c r="A15" s="5">
        <v>4</v>
      </c>
      <c r="B15" s="1" t="s">
        <v>16</v>
      </c>
      <c r="C15" s="2" t="s">
        <v>6</v>
      </c>
      <c r="D15" s="37"/>
      <c r="E15" s="1" t="s">
        <v>43</v>
      </c>
      <c r="F15" s="46">
        <f>IF((D15=""),"",IF((D15=4000000),":)","OJEE !"))</f>
      </c>
      <c r="G15" s="19">
        <v>32000000</v>
      </c>
      <c r="H15" s="1" t="s">
        <v>13</v>
      </c>
      <c r="I15" s="2" t="s">
        <v>6</v>
      </c>
      <c r="J15" s="37"/>
      <c r="K15" s="1" t="s">
        <v>33</v>
      </c>
      <c r="L15" s="46">
        <f>IF((J15=""),"",IF((J15=3200),":)","OJEE !"))</f>
      </c>
    </row>
    <row r="16" spans="1:12" ht="15">
      <c r="A16" s="1">
        <v>0.125</v>
      </c>
      <c r="B16" s="1" t="s">
        <v>16</v>
      </c>
      <c r="C16" s="2" t="s">
        <v>6</v>
      </c>
      <c r="D16" s="37"/>
      <c r="E16" s="1" t="s">
        <v>43</v>
      </c>
      <c r="F16" s="46">
        <f>IF((D16=""),"",IF((D16=125000),":)","OJEE !"))</f>
      </c>
      <c r="G16" s="19">
        <v>32000000</v>
      </c>
      <c r="H16" s="1" t="s">
        <v>13</v>
      </c>
      <c r="I16" s="2" t="s">
        <v>6</v>
      </c>
      <c r="J16" s="37"/>
      <c r="K16" s="1" t="s">
        <v>44</v>
      </c>
      <c r="L16" s="46">
        <f>IF((J16=""),"",IF((J16=32),":)","OJEE !"))</f>
      </c>
    </row>
    <row r="17" spans="1:12" s="12" customFormat="1" ht="30" customHeight="1">
      <c r="A17" s="7"/>
      <c r="B17" s="3"/>
      <c r="C17" s="3"/>
      <c r="D17" s="3"/>
      <c r="E17" s="3"/>
      <c r="F17" s="6"/>
      <c r="G17" s="7"/>
      <c r="H17" s="3"/>
      <c r="I17" s="3"/>
      <c r="J17" s="3"/>
      <c r="K17" s="3"/>
      <c r="L17" s="6"/>
    </row>
    <row r="18" spans="1:12" ht="15">
      <c r="A18" s="5">
        <v>6</v>
      </c>
      <c r="B18" s="1" t="s">
        <v>33</v>
      </c>
      <c r="C18" s="2" t="s">
        <v>6</v>
      </c>
      <c r="D18" s="37"/>
      <c r="E18" s="1" t="s">
        <v>12</v>
      </c>
      <c r="F18" s="46">
        <f>IF((D18=""),"",IF((D18=600),":)","OJEE !"))</f>
      </c>
      <c r="G18" s="5">
        <v>1700</v>
      </c>
      <c r="H18" s="1" t="s">
        <v>33</v>
      </c>
      <c r="I18" s="2" t="s">
        <v>6</v>
      </c>
      <c r="J18" s="37"/>
      <c r="K18" s="1" t="s">
        <v>18</v>
      </c>
      <c r="L18" s="46">
        <f>IF((J18=""),"",IF((J18=17),":)","OJEE !"))</f>
      </c>
    </row>
    <row r="19" spans="1:12" ht="15">
      <c r="A19" s="5">
        <v>6</v>
      </c>
      <c r="B19" s="1" t="s">
        <v>44</v>
      </c>
      <c r="C19" s="2" t="s">
        <v>6</v>
      </c>
      <c r="D19" s="37"/>
      <c r="E19" s="1" t="s">
        <v>17</v>
      </c>
      <c r="F19" s="46">
        <f>IF((D19=""),"",IF((D19=600),":)","OJEE !"))</f>
      </c>
      <c r="G19" s="5">
        <v>1700</v>
      </c>
      <c r="H19" s="1" t="s">
        <v>33</v>
      </c>
      <c r="I19" s="2" t="s">
        <v>6</v>
      </c>
      <c r="J19" s="37"/>
      <c r="K19" s="1" t="s">
        <v>12</v>
      </c>
      <c r="L19" s="46">
        <f>IF((J19=""),"",IF((J19=170000),":)","OJEE !"))</f>
      </c>
    </row>
    <row r="20" spans="1:12" ht="15">
      <c r="A20" s="5">
        <v>6</v>
      </c>
      <c r="B20" s="1" t="s">
        <v>43</v>
      </c>
      <c r="C20" s="2" t="s">
        <v>6</v>
      </c>
      <c r="D20" s="37"/>
      <c r="E20" s="1" t="s">
        <v>12</v>
      </c>
      <c r="F20" s="46">
        <f>IF((D20=""),"",IF((D20=6),":)","OJEE !"))</f>
      </c>
      <c r="G20" s="5">
        <v>900</v>
      </c>
      <c r="H20" s="1" t="s">
        <v>43</v>
      </c>
      <c r="I20" s="2" t="s">
        <v>6</v>
      </c>
      <c r="J20" s="37"/>
      <c r="K20" s="1" t="s">
        <v>17</v>
      </c>
      <c r="L20" s="46">
        <f>IF((J20=""),"",IF((J20=9),":)","OJEE !"))</f>
      </c>
    </row>
    <row r="21" spans="1:12" ht="15">
      <c r="A21" s="5">
        <v>6</v>
      </c>
      <c r="B21" s="1" t="s">
        <v>44</v>
      </c>
      <c r="C21" s="2" t="s">
        <v>6</v>
      </c>
      <c r="D21" s="37"/>
      <c r="E21" s="1" t="s">
        <v>43</v>
      </c>
      <c r="F21" s="46">
        <f>IF((D21=""),"",IF((D21=60000),":)","OJEE !"))</f>
      </c>
      <c r="G21" s="5">
        <v>900</v>
      </c>
      <c r="H21" s="1" t="s">
        <v>43</v>
      </c>
      <c r="I21" s="2" t="s">
        <v>6</v>
      </c>
      <c r="J21" s="37"/>
      <c r="K21" s="1" t="s">
        <v>14</v>
      </c>
      <c r="L21" s="46">
        <f>IF((J21=""),"",IF((J21=9000000),":)","OJEE !"))</f>
      </c>
    </row>
    <row r="22" spans="1:12" s="12" customFormat="1" ht="30" customHeight="1">
      <c r="A22" s="7"/>
      <c r="B22" s="3"/>
      <c r="C22" s="3"/>
      <c r="D22" s="3"/>
      <c r="E22" s="3"/>
      <c r="F22" s="6"/>
      <c r="G22" s="7"/>
      <c r="H22" s="3"/>
      <c r="I22" s="3"/>
      <c r="J22" s="3"/>
      <c r="K22" s="3"/>
      <c r="L22" s="6"/>
    </row>
    <row r="23" spans="1:12" ht="15">
      <c r="A23" s="5">
        <v>31</v>
      </c>
      <c r="B23" s="1" t="s">
        <v>16</v>
      </c>
      <c r="C23" s="2" t="s">
        <v>6</v>
      </c>
      <c r="D23" s="37"/>
      <c r="E23" s="1" t="s">
        <v>44</v>
      </c>
      <c r="F23" s="46">
        <f>IF((D23=""),"",IF((D23=3100),":)","OJEE !"))</f>
      </c>
      <c r="G23" s="5">
        <v>7</v>
      </c>
      <c r="H23" s="1" t="s">
        <v>44</v>
      </c>
      <c r="I23" s="2" t="s">
        <v>6</v>
      </c>
      <c r="J23" s="37"/>
      <c r="K23" s="1" t="s">
        <v>43</v>
      </c>
      <c r="L23" s="46">
        <f>IF((J23=""),"",IF((J23=70000),":)","OJEE !"))</f>
      </c>
    </row>
    <row r="24" spans="1:12" ht="15">
      <c r="A24" s="5">
        <v>1300</v>
      </c>
      <c r="B24" s="1" t="s">
        <v>44</v>
      </c>
      <c r="C24" s="2" t="s">
        <v>6</v>
      </c>
      <c r="D24" s="37"/>
      <c r="E24" s="1" t="s">
        <v>16</v>
      </c>
      <c r="F24" s="46">
        <f>IF((D24=""),"",IF((D24=13),":)","OJEE !"))</f>
      </c>
      <c r="G24" s="5">
        <v>7</v>
      </c>
      <c r="H24" s="1" t="s">
        <v>44</v>
      </c>
      <c r="I24" s="2" t="s">
        <v>6</v>
      </c>
      <c r="J24" s="37"/>
      <c r="K24" s="1" t="s">
        <v>12</v>
      </c>
      <c r="L24" s="46">
        <f>IF((J24=""),"",IF((J24=70000),":)","OJEE !"))</f>
      </c>
    </row>
    <row r="25" spans="1:12" ht="15">
      <c r="A25" s="5">
        <v>65</v>
      </c>
      <c r="B25" s="1" t="s">
        <v>17</v>
      </c>
      <c r="C25" s="2" t="s">
        <v>6</v>
      </c>
      <c r="D25" s="37"/>
      <c r="E25" s="1" t="s">
        <v>43</v>
      </c>
      <c r="F25" s="46">
        <f>IF((D25=""),"",IF((D25=6500),":)","OJEE !"))</f>
      </c>
      <c r="G25" s="5">
        <v>7</v>
      </c>
      <c r="H25" s="1" t="s">
        <v>44</v>
      </c>
      <c r="I25" s="2" t="s">
        <v>6</v>
      </c>
      <c r="J25" s="37"/>
      <c r="K25" s="1" t="s">
        <v>12</v>
      </c>
      <c r="L25" s="46">
        <f>IF((J25=""),"",IF((J25=70000),":)","OJEE !"))</f>
      </c>
    </row>
    <row r="26" spans="1:12" ht="15">
      <c r="A26" s="5">
        <v>5600</v>
      </c>
      <c r="B26" s="1" t="s">
        <v>43</v>
      </c>
      <c r="C26" s="2" t="s">
        <v>6</v>
      </c>
      <c r="D26" s="37"/>
      <c r="E26" s="1" t="s">
        <v>17</v>
      </c>
      <c r="F26" s="46">
        <f>IF((D26=""),"",IF((D26=56),":)","OJEE !"))</f>
      </c>
      <c r="G26" s="5">
        <v>7</v>
      </c>
      <c r="H26" s="1" t="s">
        <v>44</v>
      </c>
      <c r="I26" s="2" t="s">
        <v>6</v>
      </c>
      <c r="J26" s="37"/>
      <c r="K26" s="1" t="s">
        <v>13</v>
      </c>
      <c r="L26" s="46">
        <f>IF((J26=""),"",IF((J26=7000000),":)","OJEE !"))</f>
      </c>
    </row>
    <row r="27" spans="1:12" s="12" customFormat="1" ht="30" customHeight="1">
      <c r="A27" s="7"/>
      <c r="B27" s="3"/>
      <c r="C27" s="3"/>
      <c r="D27" s="3"/>
      <c r="E27" s="3"/>
      <c r="F27" s="6"/>
      <c r="G27" s="3"/>
      <c r="H27" s="3"/>
      <c r="I27" s="3"/>
      <c r="J27" s="3"/>
      <c r="K27" s="3"/>
      <c r="L27" s="6"/>
    </row>
    <row r="28" spans="1:12" ht="15">
      <c r="A28" s="1">
        <v>8.4</v>
      </c>
      <c r="B28" s="1" t="s">
        <v>17</v>
      </c>
      <c r="C28" s="2" t="s">
        <v>6</v>
      </c>
      <c r="D28" s="38"/>
      <c r="E28" s="1" t="s">
        <v>33</v>
      </c>
      <c r="F28" s="46">
        <f>IF((D28=""),"",IF((D28=8.4),":)","OJEE !"))</f>
      </c>
      <c r="G28" s="37"/>
      <c r="H28" s="1" t="s">
        <v>33</v>
      </c>
      <c r="I28" s="2" t="s">
        <v>6</v>
      </c>
      <c r="J28" s="5">
        <v>480</v>
      </c>
      <c r="K28" s="1" t="s">
        <v>17</v>
      </c>
      <c r="L28" s="46">
        <f>IF((G28=""),"",IF((G28=480),":)","OJEE !"))</f>
      </c>
    </row>
    <row r="29" spans="1:12" ht="15">
      <c r="A29" s="1">
        <v>0.063</v>
      </c>
      <c r="B29" s="1" t="s">
        <v>18</v>
      </c>
      <c r="C29" s="2"/>
      <c r="D29" s="38"/>
      <c r="E29" s="1" t="s">
        <v>33</v>
      </c>
      <c r="F29" s="46">
        <f>IF((D29=""),"",IF((D29=6.3),":)","OJEE !"))</f>
      </c>
      <c r="G29" s="37"/>
      <c r="H29" s="1" t="s">
        <v>33</v>
      </c>
      <c r="I29" s="2" t="s">
        <v>6</v>
      </c>
      <c r="J29" s="5">
        <v>36</v>
      </c>
      <c r="K29" s="1" t="s">
        <v>18</v>
      </c>
      <c r="L29" s="46">
        <f>IF((G29=""),"",IF((G29=3600),":)","OJEE !"))</f>
      </c>
    </row>
    <row r="30" spans="1:12" ht="15">
      <c r="A30" s="1">
        <v>4.6</v>
      </c>
      <c r="B30" s="1" t="s">
        <v>33</v>
      </c>
      <c r="C30" s="2" t="s">
        <v>6</v>
      </c>
      <c r="D30" s="38"/>
      <c r="E30" s="1" t="s">
        <v>18</v>
      </c>
      <c r="F30" s="46">
        <f>IF((D30=""),"",IF((D30=0.046),":)","OJEE !"))</f>
      </c>
      <c r="G30" s="37"/>
      <c r="H30" s="1" t="s">
        <v>18</v>
      </c>
      <c r="I30" s="2" t="s">
        <v>6</v>
      </c>
      <c r="J30" s="5">
        <v>6400</v>
      </c>
      <c r="K30" s="1" t="s">
        <v>33</v>
      </c>
      <c r="L30" s="46">
        <f>IF((G30=""),"",IF((G30=64),":)","OJEE !"))</f>
      </c>
    </row>
    <row r="31" spans="1:12" ht="15">
      <c r="A31" s="1">
        <v>4.6</v>
      </c>
      <c r="B31" s="1" t="s">
        <v>33</v>
      </c>
      <c r="C31" s="2" t="s">
        <v>6</v>
      </c>
      <c r="D31" s="38"/>
      <c r="E31" s="1" t="s">
        <v>44</v>
      </c>
      <c r="F31" s="46">
        <f>IF((D31=""),"",IF((D31=0.046),":)","OJEE !"))</f>
      </c>
      <c r="G31" s="37"/>
      <c r="H31" s="1" t="s">
        <v>44</v>
      </c>
      <c r="I31" s="2" t="s">
        <v>6</v>
      </c>
      <c r="J31" s="5">
        <v>6400</v>
      </c>
      <c r="K31" s="1" t="s">
        <v>33</v>
      </c>
      <c r="L31" s="46">
        <f>IF((G31=""),"",IF((G31=64),":)","OJEE !"))</f>
      </c>
    </row>
    <row r="32" spans="1:12" s="12" customFormat="1" ht="30" customHeight="1">
      <c r="A32" s="7"/>
      <c r="B32" s="3"/>
      <c r="C32" s="3"/>
      <c r="D32" s="3"/>
      <c r="E32" s="3"/>
      <c r="F32" s="6"/>
      <c r="G32" s="3"/>
      <c r="H32" s="3"/>
      <c r="I32" s="3"/>
      <c r="J32" s="3"/>
      <c r="K32" s="3"/>
      <c r="L32" s="46"/>
    </row>
    <row r="33" spans="1:12" ht="15">
      <c r="A33" s="5">
        <v>27</v>
      </c>
      <c r="B33" s="1" t="s">
        <v>18</v>
      </c>
      <c r="C33" s="2" t="s">
        <v>6</v>
      </c>
      <c r="D33" s="37"/>
      <c r="E33" s="1" t="s">
        <v>13</v>
      </c>
      <c r="F33" s="46">
        <f>IF((D33=""),"",IF((D33=27000000),":)","OJEE !"))</f>
      </c>
      <c r="G33" s="37"/>
      <c r="H33" s="1" t="s">
        <v>16</v>
      </c>
      <c r="I33" s="2" t="s">
        <v>6</v>
      </c>
      <c r="J33" s="19">
        <v>8000000</v>
      </c>
      <c r="K33" s="1" t="s">
        <v>43</v>
      </c>
      <c r="L33" s="46">
        <f>IF((G33=""),"",IF((G33=8),":)","OJEE !"))</f>
      </c>
    </row>
    <row r="34" spans="1:12" ht="15">
      <c r="A34" s="5">
        <v>27</v>
      </c>
      <c r="B34" s="1" t="s">
        <v>18</v>
      </c>
      <c r="C34" s="2" t="s">
        <v>6</v>
      </c>
      <c r="D34" s="37"/>
      <c r="E34" s="1" t="s">
        <v>33</v>
      </c>
      <c r="F34" s="46">
        <f>IF((D34=""),"",IF((D34=2700),":)","OJEE !"))</f>
      </c>
      <c r="G34" s="37"/>
      <c r="H34" s="1" t="s">
        <v>14</v>
      </c>
      <c r="I34" s="2" t="s">
        <v>6</v>
      </c>
      <c r="J34" s="19">
        <v>770</v>
      </c>
      <c r="K34" s="1" t="s">
        <v>13</v>
      </c>
      <c r="L34" s="46">
        <f>IF((G34=""),"",IF((G34=8),":)","OJEE !"))</f>
      </c>
    </row>
    <row r="35" spans="1:12" ht="15">
      <c r="A35" s="5">
        <v>85</v>
      </c>
      <c r="B35" s="1" t="s">
        <v>44</v>
      </c>
      <c r="C35" s="2" t="s">
        <v>6</v>
      </c>
      <c r="D35" s="37"/>
      <c r="E35" s="1" t="s">
        <v>33</v>
      </c>
      <c r="F35" s="46">
        <f>IF((D35=""),"",IF((D35=8500),":)","OJEE !"))</f>
      </c>
      <c r="G35" s="37"/>
      <c r="H35" s="1" t="s">
        <v>44</v>
      </c>
      <c r="I35" s="2" t="s">
        <v>6</v>
      </c>
      <c r="J35" s="19">
        <v>369</v>
      </c>
      <c r="K35" s="1" t="s">
        <v>18</v>
      </c>
      <c r="L35" s="46">
        <f>IF((G35=""),"",IF((G35=369),":)","OJEE !"))</f>
      </c>
    </row>
    <row r="36" spans="1:12" ht="15">
      <c r="A36" s="5">
        <v>85</v>
      </c>
      <c r="B36" s="1" t="s">
        <v>44</v>
      </c>
      <c r="C36" s="2" t="s">
        <v>6</v>
      </c>
      <c r="D36" s="37"/>
      <c r="E36" s="1" t="s">
        <v>13</v>
      </c>
      <c r="F36" s="46">
        <f>IF((D36=""),"",IF((D36=85000000),":)","OJEE !"))</f>
      </c>
      <c r="G36" s="38"/>
      <c r="H36" s="1" t="s">
        <v>43</v>
      </c>
      <c r="I36" s="2" t="s">
        <v>6</v>
      </c>
      <c r="J36" s="19">
        <v>860000</v>
      </c>
      <c r="K36" s="1" t="s">
        <v>15</v>
      </c>
      <c r="L36" s="46">
        <f>IF((G36=""),"",IF((G36=0.86),":)","OJEE !"))</f>
      </c>
    </row>
    <row r="37" spans="1:12" ht="15">
      <c r="A37" s="1"/>
      <c r="B37" s="1"/>
      <c r="C37" s="2"/>
      <c r="D37" s="5"/>
      <c r="E37" s="1"/>
      <c r="F37" s="6"/>
      <c r="G37" s="1"/>
      <c r="H37" s="1"/>
      <c r="I37" s="2"/>
      <c r="J37" s="5"/>
      <c r="K37" s="1"/>
      <c r="L37" s="46"/>
    </row>
  </sheetData>
  <sheetProtection password="AB76" sheet="1" objects="1" scenarios="1" selectLockedCells="1"/>
  <mergeCells count="1">
    <mergeCell ref="D1:I1"/>
  </mergeCells>
  <conditionalFormatting sqref="F37">
    <cfRule type="cellIs" priority="1" dxfId="4" operator="equal" stopIfTrue="1">
      <formula>"Goed !"</formula>
    </cfRule>
    <cfRule type="cellIs" priority="2" dxfId="5" operator="equal" stopIfTrue="1">
      <formula>"""=""Dat is helaas fout."</formula>
    </cfRule>
  </conditionalFormatting>
  <conditionalFormatting sqref="F7 F12 F17 F22 F27 F32">
    <cfRule type="cellIs" priority="3" dxfId="8" operator="equal" stopIfTrue="1">
      <formula>":- )"</formula>
    </cfRule>
    <cfRule type="cellIs" priority="4" dxfId="1" operator="notEqual" stopIfTrue="1">
      <formula>"""="":- )"</formula>
    </cfRule>
  </conditionalFormatting>
  <conditionalFormatting sqref="L7 L12 L17 L22 L27">
    <cfRule type="cellIs" priority="5" dxfId="8" operator="equal" stopIfTrue="1">
      <formula>":- )"</formula>
    </cfRule>
    <cfRule type="cellIs" priority="6" dxfId="1" operator="notEqual" stopIfTrue="1">
      <formula>"""="":- ("</formula>
    </cfRule>
  </conditionalFormatting>
  <conditionalFormatting sqref="D4">
    <cfRule type="cellIs" priority="7" dxfId="3" operator="equal" stopIfTrue="1">
      <formula>20</formula>
    </cfRule>
  </conditionalFormatting>
  <conditionalFormatting sqref="D13 J8">
    <cfRule type="cellIs" priority="8" dxfId="3" operator="equal" stopIfTrue="1">
      <formula>100</formula>
    </cfRule>
  </conditionalFormatting>
  <conditionalFormatting sqref="J5 D18:D19">
    <cfRule type="cellIs" priority="9" dxfId="3" operator="equal" stopIfTrue="1">
      <formula>600</formula>
    </cfRule>
  </conditionalFormatting>
  <conditionalFormatting sqref="D9">
    <cfRule type="cellIs" priority="10" dxfId="3" operator="equal" stopIfTrue="1">
      <formula>50</formula>
    </cfRule>
  </conditionalFormatting>
  <conditionalFormatting sqref="F3:F6 L3:L6 F8:F11 L8:L11 L13:L16 F13:F16 F18:F21 L18:L21 F23:F26 L23:L26 F28:F31 F33:F36 L28:L37">
    <cfRule type="cellIs" priority="11" dxfId="1" operator="equal" stopIfTrue="1">
      <formula>"OJEE !"</formula>
    </cfRule>
  </conditionalFormatting>
  <conditionalFormatting sqref="B1">
    <cfRule type="cellIs" priority="12" dxfId="2" operator="equal" stopIfTrue="1">
      <formula>0</formula>
    </cfRule>
  </conditionalFormatting>
  <conditionalFormatting sqref="J1">
    <cfRule type="cellIs" priority="13" dxfId="2" operator="equal" stopIfTrue="1">
      <formula>0</formula>
    </cfRule>
  </conditionalFormatting>
  <conditionalFormatting sqref="D3 D8 J3">
    <cfRule type="cellIs" priority="14" dxfId="3" operator="equal" stopIfTrue="1">
      <formula>1</formula>
    </cfRule>
  </conditionalFormatting>
  <conditionalFormatting sqref="D11">
    <cfRule type="cellIs" priority="15" dxfId="3" operator="equal" stopIfTrue="1">
      <formula>5000</formula>
    </cfRule>
  </conditionalFormatting>
  <conditionalFormatting sqref="D5">
    <cfRule type="cellIs" priority="16" dxfId="3" operator="equal" stopIfTrue="1">
      <formula>400</formula>
    </cfRule>
  </conditionalFormatting>
  <conditionalFormatting sqref="D14">
    <cfRule type="cellIs" priority="17" dxfId="3" operator="equal" stopIfTrue="1">
      <formula>2000</formula>
    </cfRule>
  </conditionalFormatting>
  <conditionalFormatting sqref="D15">
    <cfRule type="cellIs" priority="18" dxfId="3" operator="equal" stopIfTrue="1">
      <formula>4000000</formula>
    </cfRule>
  </conditionalFormatting>
  <conditionalFormatting sqref="D21">
    <cfRule type="cellIs" priority="19" dxfId="3" operator="equal" stopIfTrue="1">
      <formula>60000</formula>
    </cfRule>
  </conditionalFormatting>
  <conditionalFormatting sqref="D20">
    <cfRule type="cellIs" priority="20" dxfId="3" operator="equal" stopIfTrue="1">
      <formula>6</formula>
    </cfRule>
  </conditionalFormatting>
  <conditionalFormatting sqref="D23">
    <cfRule type="cellIs" priority="21" dxfId="3" operator="equal" stopIfTrue="1">
      <formula>3100</formula>
    </cfRule>
  </conditionalFormatting>
  <conditionalFormatting sqref="D24">
    <cfRule type="cellIs" priority="22" dxfId="3" operator="equal" stopIfTrue="1">
      <formula>13</formula>
    </cfRule>
  </conditionalFormatting>
  <conditionalFormatting sqref="D25">
    <cfRule type="cellIs" priority="23" dxfId="3" operator="equal" stopIfTrue="1">
      <formula>6500</formula>
    </cfRule>
  </conditionalFormatting>
  <conditionalFormatting sqref="D26">
    <cfRule type="cellIs" priority="24" dxfId="3" operator="equal" stopIfTrue="1">
      <formula>56</formula>
    </cfRule>
  </conditionalFormatting>
  <conditionalFormatting sqref="D30">
    <cfRule type="cellIs" priority="25" dxfId="3" operator="equal" stopIfTrue="1">
      <formula>460</formula>
    </cfRule>
  </conditionalFormatting>
  <conditionalFormatting sqref="D33">
    <cfRule type="cellIs" priority="26" dxfId="3" operator="equal" stopIfTrue="1">
      <formula>27000000</formula>
    </cfRule>
  </conditionalFormatting>
  <conditionalFormatting sqref="D34">
    <cfRule type="cellIs" priority="27" dxfId="3" operator="equal" stopIfTrue="1">
      <formula>2700</formula>
    </cfRule>
  </conditionalFormatting>
  <conditionalFormatting sqref="D35">
    <cfRule type="cellIs" priority="28" dxfId="3" operator="equal" stopIfTrue="1">
      <formula>8500</formula>
    </cfRule>
  </conditionalFormatting>
  <conditionalFormatting sqref="D36">
    <cfRule type="cellIs" priority="29" dxfId="3" operator="equal" stopIfTrue="1">
      <formula>85000000</formula>
    </cfRule>
  </conditionalFormatting>
  <conditionalFormatting sqref="J4">
    <cfRule type="cellIs" priority="30" dxfId="3" operator="equal" stopIfTrue="1">
      <formula>30</formula>
    </cfRule>
  </conditionalFormatting>
  <conditionalFormatting sqref="J9">
    <cfRule type="cellIs" priority="31" dxfId="3" operator="equal" stopIfTrue="1">
      <formula>2500</formula>
    </cfRule>
  </conditionalFormatting>
  <conditionalFormatting sqref="J10">
    <cfRule type="cellIs" priority="32" dxfId="3" operator="equal" stopIfTrue="1">
      <formula>250000</formula>
    </cfRule>
  </conditionalFormatting>
  <conditionalFormatting sqref="G28">
    <cfRule type="cellIs" priority="33" dxfId="3" operator="equal" stopIfTrue="1">
      <formula>480</formula>
    </cfRule>
  </conditionalFormatting>
  <conditionalFormatting sqref="G29">
    <cfRule type="cellIs" priority="34" dxfId="3" operator="equal" stopIfTrue="1">
      <formula>3600</formula>
    </cfRule>
  </conditionalFormatting>
  <conditionalFormatting sqref="G30:G31">
    <cfRule type="cellIs" priority="35" dxfId="3" operator="equal" stopIfTrue="1">
      <formula>64</formula>
    </cfRule>
  </conditionalFormatting>
  <conditionalFormatting sqref="G33:G34">
    <cfRule type="cellIs" priority="36" dxfId="3" operator="equal" stopIfTrue="1">
      <formula>8</formula>
    </cfRule>
  </conditionalFormatting>
  <conditionalFormatting sqref="G35">
    <cfRule type="cellIs" priority="37" dxfId="3" operator="equal" stopIfTrue="1">
      <formula>369</formula>
    </cfRule>
  </conditionalFormatting>
  <conditionalFormatting sqref="G36">
    <cfRule type="cellIs" priority="38" dxfId="3" operator="equal" stopIfTrue="1">
      <formula>0.86</formula>
    </cfRule>
  </conditionalFormatting>
  <conditionalFormatting sqref="J23:J25">
    <cfRule type="cellIs" priority="39" dxfId="3" operator="equal" stopIfTrue="1">
      <formula>70000</formula>
    </cfRule>
  </conditionalFormatting>
  <conditionalFormatting sqref="J26">
    <cfRule type="cellIs" priority="40" dxfId="3" operator="equal" stopIfTrue="1">
      <formula>7000000</formula>
    </cfRule>
  </conditionalFormatting>
  <conditionalFormatting sqref="J13">
    <cfRule type="cellIs" priority="41" dxfId="3" operator="equal" stopIfTrue="1">
      <formula>32000000</formula>
    </cfRule>
  </conditionalFormatting>
  <conditionalFormatting sqref="J14">
    <cfRule type="cellIs" priority="42" dxfId="3" operator="equal" stopIfTrue="1">
      <formula>320000</formula>
    </cfRule>
  </conditionalFormatting>
  <conditionalFormatting sqref="J15">
    <cfRule type="cellIs" priority="43" dxfId="3" operator="equal" stopIfTrue="1">
      <formula>3200</formula>
    </cfRule>
  </conditionalFormatting>
  <conditionalFormatting sqref="J16">
    <cfRule type="cellIs" priority="44" dxfId="3" operator="equal" stopIfTrue="1">
      <formula>32</formula>
    </cfRule>
  </conditionalFormatting>
  <conditionalFormatting sqref="J18">
    <cfRule type="cellIs" priority="45" dxfId="3" operator="equal" stopIfTrue="1">
      <formula>17</formula>
    </cfRule>
  </conditionalFormatting>
  <conditionalFormatting sqref="J19">
    <cfRule type="cellIs" priority="46" dxfId="3" operator="equal" stopIfTrue="1">
      <formula>170000</formula>
    </cfRule>
  </conditionalFormatting>
  <conditionalFormatting sqref="J20">
    <cfRule type="cellIs" priority="47" dxfId="3" operator="equal" stopIfTrue="1">
      <formula>9</formula>
    </cfRule>
  </conditionalFormatting>
  <conditionalFormatting sqref="J21">
    <cfRule type="cellIs" priority="48" dxfId="3" operator="equal" stopIfTrue="1">
      <formula>9000000</formula>
    </cfRule>
  </conditionalFormatting>
  <conditionalFormatting sqref="D6">
    <cfRule type="cellIs" priority="49" dxfId="3" operator="equal" stopIfTrue="1">
      <formula>0.88</formula>
    </cfRule>
  </conditionalFormatting>
  <conditionalFormatting sqref="J6">
    <cfRule type="cellIs" priority="50" dxfId="3" operator="equal" stopIfTrue="1">
      <formula>1.2</formula>
    </cfRule>
  </conditionalFormatting>
  <conditionalFormatting sqref="D10">
    <cfRule type="cellIs" priority="51" dxfId="3" operator="equal" stopIfTrue="1">
      <formula>0.5</formula>
    </cfRule>
  </conditionalFormatting>
  <conditionalFormatting sqref="J11">
    <cfRule type="cellIs" priority="52" dxfId="3" operator="equal" stopIfTrue="1">
      <formula>52</formula>
    </cfRule>
  </conditionalFormatting>
  <conditionalFormatting sqref="D16">
    <cfRule type="cellIs" priority="53" dxfId="3" operator="equal" stopIfTrue="1">
      <formula>125000</formula>
    </cfRule>
  </conditionalFormatting>
  <conditionalFormatting sqref="D28">
    <cfRule type="cellIs" priority="54" dxfId="3" operator="equal" stopIfTrue="1">
      <formula>8.4</formula>
    </cfRule>
  </conditionalFormatting>
  <conditionalFormatting sqref="D29">
    <cfRule type="cellIs" priority="55" dxfId="3" operator="equal" stopIfTrue="1">
      <formula>6.3</formula>
    </cfRule>
  </conditionalFormatting>
  <conditionalFormatting sqref="D31">
    <cfRule type="cellIs" priority="56" dxfId="3" operator="equal" stopIfTrue="1">
      <formula>0.046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blackAndWhite="1" horizontalDpi="300" verticalDpi="300" orientation="portrait" paperSize="9" r:id="rId4"/>
  <headerFooter alignWithMargins="0">
    <oddHeader>&amp;L&amp;"Arial,Cursief"&amp;8www.hoezowisknudde.nl&amp;C&amp;"Arial,Vet"&amp;14HET METRIEK STELSEL&amp;R&amp;6(c) JvdW  &amp;D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33">
    <tabColor indexed="15"/>
  </sheetPr>
  <dimension ref="A1:N37"/>
  <sheetViews>
    <sheetView showGridLines="0" showRowColHeaders="0" showOutlineSymbols="0" zoomScale="115" zoomScaleNormal="115" zoomScaleSheetLayoutView="100" workbookViewId="0" topLeftCell="A1">
      <pane ySplit="1" topLeftCell="BM2" activePane="bottomLeft" state="frozen"/>
      <selection pane="topLeft" activeCell="D9" sqref="D9"/>
      <selection pane="bottomLeft" activeCell="D3" sqref="D3"/>
    </sheetView>
  </sheetViews>
  <sheetFormatPr defaultColWidth="9.140625" defaultRowHeight="12.75"/>
  <cols>
    <col min="1" max="1" width="14.28125" style="9" customWidth="1"/>
    <col min="2" max="2" width="5.7109375" style="9" customWidth="1"/>
    <col min="3" max="3" width="2.8515625" style="10" customWidth="1"/>
    <col min="4" max="4" width="8.57421875" style="17" customWidth="1"/>
    <col min="5" max="5" width="5.7109375" style="9" customWidth="1"/>
    <col min="6" max="6" width="11.421875" style="9" customWidth="1"/>
    <col min="7" max="7" width="8.57421875" style="17" customWidth="1"/>
    <col min="8" max="8" width="5.7109375" style="9" customWidth="1"/>
    <col min="9" max="9" width="2.7109375" style="9" customWidth="1"/>
    <col min="10" max="10" width="8.57421875" style="17" customWidth="1"/>
    <col min="11" max="11" width="5.7109375" style="9" customWidth="1"/>
    <col min="12" max="12" width="11.421875" style="9" customWidth="1"/>
    <col min="13" max="13" width="6.57421875" style="9" customWidth="1"/>
    <col min="14" max="16384" width="9.140625" style="9" customWidth="1"/>
  </cols>
  <sheetData>
    <row r="1" spans="1:13" s="8" customFormat="1" ht="135" customHeight="1">
      <c r="A1" s="49">
        <f>IF(B1=0,"","goed:")</f>
      </c>
      <c r="B1" s="50">
        <f>COUNTIF(F$2:L$36,":)")</f>
        <v>0</v>
      </c>
      <c r="C1" s="108" t="s">
        <v>105</v>
      </c>
      <c r="D1" s="109"/>
      <c r="E1" s="109"/>
      <c r="F1" s="109"/>
      <c r="G1" s="109"/>
      <c r="H1" s="109"/>
      <c r="I1" s="109"/>
      <c r="J1" s="51">
        <f>COUNTIF(F2:L100,"OJEE !")</f>
        <v>1</v>
      </c>
      <c r="K1" s="68" t="str">
        <f>IF(J1=0,"","fout")</f>
        <v>fout</v>
      </c>
      <c r="L1" s="48"/>
      <c r="M1" s="14"/>
    </row>
    <row r="2" spans="1:14" s="12" customFormat="1" ht="15.75">
      <c r="A2" s="18"/>
      <c r="B2" s="4"/>
      <c r="C2" s="3"/>
      <c r="D2" s="18"/>
      <c r="E2" s="3"/>
      <c r="F2" s="3"/>
      <c r="G2" s="18"/>
      <c r="H2" s="3"/>
      <c r="I2" s="3"/>
      <c r="J2" s="18"/>
      <c r="K2" s="3"/>
      <c r="L2" s="3"/>
      <c r="N2" s="13"/>
    </row>
    <row r="3" spans="1:12" ht="15">
      <c r="A3" s="19">
        <v>1</v>
      </c>
      <c r="B3" s="1" t="s">
        <v>20</v>
      </c>
      <c r="C3" s="2" t="s">
        <v>6</v>
      </c>
      <c r="D3" s="37"/>
      <c r="E3" s="1" t="s">
        <v>39</v>
      </c>
      <c r="F3" s="46">
        <f>IF((D3=""),"",IF((D3=1),":)","OJEE !"))</f>
      </c>
      <c r="G3" s="19">
        <v>1</v>
      </c>
      <c r="H3" s="1" t="s">
        <v>19</v>
      </c>
      <c r="I3" s="2" t="s">
        <v>6</v>
      </c>
      <c r="J3" s="37"/>
      <c r="K3" s="1" t="s">
        <v>39</v>
      </c>
      <c r="L3" s="46">
        <f>IF((J3=""),"",IF((J3=1000),":)","OJEE !"))</f>
      </c>
    </row>
    <row r="4" spans="1:12" ht="15">
      <c r="A4" s="19">
        <v>20</v>
      </c>
      <c r="B4" s="1" t="s">
        <v>20</v>
      </c>
      <c r="C4" s="2" t="s">
        <v>6</v>
      </c>
      <c r="D4" s="37">
        <v>2</v>
      </c>
      <c r="E4" s="1" t="s">
        <v>39</v>
      </c>
      <c r="F4" s="46" t="str">
        <f>IF((D4=""),"",IF((D4=20),":)","OJEE !"))</f>
        <v>OJEE !</v>
      </c>
      <c r="G4" s="43">
        <v>3.5</v>
      </c>
      <c r="H4" s="1" t="s">
        <v>19</v>
      </c>
      <c r="I4" s="2" t="s">
        <v>6</v>
      </c>
      <c r="J4" s="37"/>
      <c r="K4" s="1" t="s">
        <v>39</v>
      </c>
      <c r="L4" s="46">
        <f>IF((J4=""),"",IF((J4=3500),":)","OJEE !"))</f>
      </c>
    </row>
    <row r="5" spans="1:12" ht="15">
      <c r="A5" s="43">
        <v>0.2</v>
      </c>
      <c r="B5" s="1" t="s">
        <v>20</v>
      </c>
      <c r="C5" s="2" t="s">
        <v>6</v>
      </c>
      <c r="D5" s="38"/>
      <c r="E5" s="1" t="s">
        <v>39</v>
      </c>
      <c r="F5" s="46">
        <f>IF((D5=""),"",IF((D5=0.2),":)","OJEE !"))</f>
      </c>
      <c r="G5" s="43">
        <v>0.7</v>
      </c>
      <c r="H5" s="1" t="s">
        <v>19</v>
      </c>
      <c r="I5" s="2" t="s">
        <v>6</v>
      </c>
      <c r="J5" s="37"/>
      <c r="K5" s="1" t="s">
        <v>39</v>
      </c>
      <c r="L5" s="46">
        <f>IF((J5=""),"",IF((J5=700),":)","OJEE !"))</f>
      </c>
    </row>
    <row r="6" spans="1:12" ht="15">
      <c r="A6" s="43">
        <v>20.2</v>
      </c>
      <c r="B6" s="1" t="s">
        <v>20</v>
      </c>
      <c r="C6" s="2" t="s">
        <v>6</v>
      </c>
      <c r="D6" s="38"/>
      <c r="E6" s="1" t="s">
        <v>39</v>
      </c>
      <c r="F6" s="46">
        <f>IF((D6=""),"",IF((D6=20.2),":)","OJEE !"))</f>
      </c>
      <c r="G6" s="43">
        <v>14.2</v>
      </c>
      <c r="H6" s="1" t="s">
        <v>19</v>
      </c>
      <c r="I6" s="2" t="s">
        <v>6</v>
      </c>
      <c r="J6" s="37"/>
      <c r="K6" s="1" t="s">
        <v>39</v>
      </c>
      <c r="L6" s="46">
        <f>IF((J6=""),"",IF((J6=14200),":)","OJEE !"))</f>
      </c>
    </row>
    <row r="7" spans="1:12" s="12" customFormat="1" ht="30" customHeight="1">
      <c r="A7" s="18"/>
      <c r="B7" s="3"/>
      <c r="C7" s="3"/>
      <c r="D7" s="18"/>
      <c r="E7" s="3"/>
      <c r="F7" s="6"/>
      <c r="G7" s="18"/>
      <c r="H7" s="3"/>
      <c r="I7" s="3"/>
      <c r="J7" s="18"/>
      <c r="K7" s="3"/>
      <c r="L7" s="6"/>
    </row>
    <row r="8" spans="1:12" ht="15">
      <c r="A8" s="19">
        <v>1</v>
      </c>
      <c r="B8" s="1" t="s">
        <v>24</v>
      </c>
      <c r="C8" s="2" t="s">
        <v>6</v>
      </c>
      <c r="D8" s="37"/>
      <c r="E8" s="1" t="s">
        <v>39</v>
      </c>
      <c r="F8" s="46">
        <f>IF((D8=""),"",IF((D8=1000000),":)","OJEE !"))</f>
      </c>
      <c r="G8" s="19">
        <v>1</v>
      </c>
      <c r="H8" s="1" t="s">
        <v>25</v>
      </c>
      <c r="I8" s="2" t="s">
        <v>6</v>
      </c>
      <c r="J8" s="37"/>
      <c r="K8" s="1" t="s">
        <v>39</v>
      </c>
      <c r="L8" s="46">
        <f>IF((J8=""),"",IF((J8=1000000000),":)","OJEE !"))</f>
      </c>
    </row>
    <row r="9" spans="1:12" ht="15">
      <c r="A9" s="19">
        <v>5</v>
      </c>
      <c r="B9" s="1" t="s">
        <v>24</v>
      </c>
      <c r="C9" s="2" t="s">
        <v>6</v>
      </c>
      <c r="D9" s="37"/>
      <c r="E9" s="1" t="s">
        <v>39</v>
      </c>
      <c r="F9" s="46">
        <f>IF((D9=""),"",IF((D9=5000000),":)","OJEE !"))</f>
      </c>
      <c r="G9" s="19">
        <v>10</v>
      </c>
      <c r="H9" s="1" t="s">
        <v>25</v>
      </c>
      <c r="I9" s="2" t="s">
        <v>6</v>
      </c>
      <c r="J9" s="37"/>
      <c r="K9" s="1" t="s">
        <v>39</v>
      </c>
      <c r="L9" s="46">
        <f>IF((J9=""),"",IF((J9=10000000000),":)","OJEE !"))</f>
      </c>
    </row>
    <row r="10" spans="1:12" ht="15">
      <c r="A10" s="19">
        <v>10</v>
      </c>
      <c r="B10" s="1" t="s">
        <v>24</v>
      </c>
      <c r="C10" s="2" t="s">
        <v>6</v>
      </c>
      <c r="D10" s="37"/>
      <c r="E10" s="1" t="s">
        <v>39</v>
      </c>
      <c r="F10" s="46">
        <f>IF((D10=""),"",IF((D10=10000000),":)","OJEE !"))</f>
      </c>
      <c r="G10" s="19">
        <v>100</v>
      </c>
      <c r="H10" s="1" t="s">
        <v>25</v>
      </c>
      <c r="I10" s="2" t="s">
        <v>6</v>
      </c>
      <c r="J10" s="37"/>
      <c r="K10" s="1" t="s">
        <v>39</v>
      </c>
      <c r="L10" s="46">
        <f>IF((J10=""),"",IF((J10=100000000000),":)","OJEE !"))</f>
      </c>
    </row>
    <row r="11" spans="1:12" ht="15">
      <c r="A11" s="19">
        <v>25</v>
      </c>
      <c r="B11" s="1" t="s">
        <v>24</v>
      </c>
      <c r="C11" s="2" t="s">
        <v>6</v>
      </c>
      <c r="D11" s="37"/>
      <c r="E11" s="1" t="s">
        <v>39</v>
      </c>
      <c r="F11" s="46">
        <f>IF((D11=""),"",IF((D11=25000000),":)","OJEE !"))</f>
      </c>
      <c r="G11" s="19">
        <v>50</v>
      </c>
      <c r="H11" s="1" t="s">
        <v>25</v>
      </c>
      <c r="I11" s="2" t="s">
        <v>6</v>
      </c>
      <c r="J11" s="37"/>
      <c r="K11" s="1" t="s">
        <v>39</v>
      </c>
      <c r="L11" s="46">
        <f>IF((J11=""),"",IF((J11=50000000000),":)","OJEE !"))</f>
      </c>
    </row>
    <row r="12" spans="1:12" s="12" customFormat="1" ht="30" customHeight="1">
      <c r="A12" s="18"/>
      <c r="B12" s="3"/>
      <c r="C12" s="3"/>
      <c r="D12" s="18"/>
      <c r="E12" s="3"/>
      <c r="F12" s="6"/>
      <c r="G12" s="18"/>
      <c r="H12" s="3"/>
      <c r="I12" s="3"/>
      <c r="J12" s="18"/>
      <c r="K12" s="3"/>
      <c r="L12" s="6"/>
    </row>
    <row r="13" spans="1:12" ht="15">
      <c r="A13" s="19">
        <v>1</v>
      </c>
      <c r="B13" s="1" t="s">
        <v>19</v>
      </c>
      <c r="C13" s="2" t="s">
        <v>6</v>
      </c>
      <c r="D13" s="37"/>
      <c r="E13" s="1" t="s">
        <v>40</v>
      </c>
      <c r="F13" s="46">
        <f>IF((D13=""),"",IF((D13=1),":)","OJEE !"))</f>
      </c>
      <c r="G13" s="19">
        <v>1</v>
      </c>
      <c r="H13" s="1" t="s">
        <v>24</v>
      </c>
      <c r="I13" s="2" t="s">
        <v>6</v>
      </c>
      <c r="J13" s="37"/>
      <c r="K13" s="1" t="s">
        <v>40</v>
      </c>
      <c r="L13" s="46">
        <f>IF((J13=""),"",IF((J13=1000),":)","OJEE !"))</f>
      </c>
    </row>
    <row r="14" spans="1:12" ht="15">
      <c r="A14" s="19">
        <v>4</v>
      </c>
      <c r="B14" s="1" t="s">
        <v>19</v>
      </c>
      <c r="C14" s="2" t="s">
        <v>6</v>
      </c>
      <c r="D14" s="37"/>
      <c r="E14" s="1" t="s">
        <v>40</v>
      </c>
      <c r="F14" s="46">
        <f>IF((D14=""),"",IF((D14=4),":)","OJEE !"))</f>
      </c>
      <c r="G14" s="19">
        <v>14</v>
      </c>
      <c r="H14" s="1" t="s">
        <v>24</v>
      </c>
      <c r="I14" s="2" t="s">
        <v>6</v>
      </c>
      <c r="J14" s="37"/>
      <c r="K14" s="1" t="s">
        <v>40</v>
      </c>
      <c r="L14" s="46">
        <f>IF((J14=""),"",IF((J14=14000),":)","OJEE !"))</f>
      </c>
    </row>
    <row r="15" spans="1:12" ht="15">
      <c r="A15" s="19">
        <v>40</v>
      </c>
      <c r="B15" s="1" t="s">
        <v>19</v>
      </c>
      <c r="C15" s="2" t="s">
        <v>6</v>
      </c>
      <c r="D15" s="37"/>
      <c r="E15" s="1" t="s">
        <v>40</v>
      </c>
      <c r="F15" s="46">
        <f>IF((D15=""),"",IF((D15=40),":)","OJEE !"))</f>
      </c>
      <c r="G15" s="19">
        <v>140</v>
      </c>
      <c r="H15" s="1" t="s">
        <v>24</v>
      </c>
      <c r="I15" s="2" t="s">
        <v>6</v>
      </c>
      <c r="J15" s="37"/>
      <c r="K15" s="1" t="s">
        <v>40</v>
      </c>
      <c r="L15" s="46">
        <f>IF((J15=""),"",IF((J15=140000),":)","OJEE !"))</f>
      </c>
    </row>
    <row r="16" spans="1:12" ht="15">
      <c r="A16" s="19">
        <v>400</v>
      </c>
      <c r="B16" s="1" t="s">
        <v>19</v>
      </c>
      <c r="C16" s="2" t="s">
        <v>6</v>
      </c>
      <c r="D16" s="37"/>
      <c r="E16" s="1" t="s">
        <v>40</v>
      </c>
      <c r="F16" s="46">
        <f>IF((D16=""),"",IF((D16=400),":)","OJEE !"))</f>
      </c>
      <c r="G16" s="19">
        <v>1</v>
      </c>
      <c r="H16" s="1" t="s">
        <v>25</v>
      </c>
      <c r="I16" s="2" t="s">
        <v>6</v>
      </c>
      <c r="J16" s="37"/>
      <c r="K16" s="1" t="s">
        <v>40</v>
      </c>
      <c r="L16" s="46">
        <f>IF((J16=""),"",IF((J16=1000000),":)","OJEE !"))</f>
      </c>
    </row>
    <row r="17" spans="1:12" s="12" customFormat="1" ht="30" customHeight="1">
      <c r="A17" s="18"/>
      <c r="B17" s="3"/>
      <c r="C17" s="3"/>
      <c r="D17" s="18"/>
      <c r="E17" s="3"/>
      <c r="F17" s="6">
        <f>IF(OR(A17="",D17=""),"",IF((D17=#REF!)*AND(A17=#REF!),"OKE !","OJEE !"))</f>
      </c>
      <c r="G17" s="18"/>
      <c r="H17" s="3"/>
      <c r="I17" s="3"/>
      <c r="J17" s="47"/>
      <c r="K17" s="3"/>
      <c r="L17" s="6">
        <f>IF(OR(G17="",J17=""),"",IF((J17=#REF!)*AND(G17=#REF!),"OKE !","OJEE !"))</f>
      </c>
    </row>
    <row r="18" spans="1:12" ht="15">
      <c r="A18" s="19">
        <v>1</v>
      </c>
      <c r="B18" s="1" t="s">
        <v>21</v>
      </c>
      <c r="C18" s="2" t="s">
        <v>6</v>
      </c>
      <c r="D18" s="37"/>
      <c r="E18" s="1" t="s">
        <v>31</v>
      </c>
      <c r="F18" s="46">
        <f>IF((D18=""),"",IF((D18=1),":)","OJEE !"))</f>
      </c>
      <c r="G18" s="19">
        <v>1</v>
      </c>
      <c r="H18" s="1" t="s">
        <v>19</v>
      </c>
      <c r="I18" s="2" t="s">
        <v>6</v>
      </c>
      <c r="J18" s="37"/>
      <c r="K18" s="1" t="s">
        <v>40</v>
      </c>
      <c r="L18" s="46">
        <f>IF((J18=""),"",IF((J18=1),":)","OJEE !"))</f>
      </c>
    </row>
    <row r="19" spans="1:12" ht="15">
      <c r="A19" s="19">
        <v>5</v>
      </c>
      <c r="B19" s="1" t="s">
        <v>21</v>
      </c>
      <c r="C19" s="2" t="s">
        <v>6</v>
      </c>
      <c r="D19" s="37"/>
      <c r="E19" s="1" t="s">
        <v>31</v>
      </c>
      <c r="F19" s="46">
        <f>IF((D19=""),"",IF((D19=5),":)","OJEE !"))</f>
      </c>
      <c r="G19" s="19">
        <v>1</v>
      </c>
      <c r="H19" s="1" t="s">
        <v>19</v>
      </c>
      <c r="I19" s="2" t="s">
        <v>6</v>
      </c>
      <c r="J19" s="37"/>
      <c r="K19" s="1" t="s">
        <v>39</v>
      </c>
      <c r="L19" s="46">
        <f>IF((J19=""),"",IF((J19=1000),":)","OJEE !"))</f>
      </c>
    </row>
    <row r="20" spans="1:12" ht="15">
      <c r="A20" s="43">
        <v>0.5</v>
      </c>
      <c r="B20" s="1" t="s">
        <v>21</v>
      </c>
      <c r="C20" s="2" t="s">
        <v>6</v>
      </c>
      <c r="D20" s="38"/>
      <c r="E20" s="1" t="s">
        <v>31</v>
      </c>
      <c r="F20" s="46">
        <f>IF((D20=""),"",IF((D20=0.5),":)","OJEE !"))</f>
      </c>
      <c r="G20" s="19">
        <v>1</v>
      </c>
      <c r="H20" s="1" t="s">
        <v>19</v>
      </c>
      <c r="I20" s="2" t="s">
        <v>6</v>
      </c>
      <c r="J20" s="37"/>
      <c r="K20" s="1" t="s">
        <v>31</v>
      </c>
      <c r="L20" s="46">
        <f>IF((J20=""),"",IF((J20=1000000),":)","OJEE !"))</f>
      </c>
    </row>
    <row r="21" spans="1:12" ht="15">
      <c r="A21" s="43">
        <v>50.05</v>
      </c>
      <c r="B21" s="1" t="s">
        <v>21</v>
      </c>
      <c r="C21" s="2" t="s">
        <v>6</v>
      </c>
      <c r="D21" s="38"/>
      <c r="E21" s="1" t="s">
        <v>31</v>
      </c>
      <c r="F21" s="46">
        <f>IF((D21=""),"",IF((D21=50.05),":)","OJEE !"))</f>
      </c>
      <c r="G21" s="19">
        <v>1</v>
      </c>
      <c r="H21" s="1" t="s">
        <v>19</v>
      </c>
      <c r="I21" s="2" t="s">
        <v>6</v>
      </c>
      <c r="J21" s="37"/>
      <c r="K21" s="1" t="s">
        <v>41</v>
      </c>
      <c r="L21" s="46">
        <f>IF((J21=""),"",IF((J21=10),":)","OJEE !"))</f>
      </c>
    </row>
    <row r="22" spans="1:12" s="12" customFormat="1" ht="30" customHeight="1">
      <c r="A22" s="18"/>
      <c r="B22" s="3"/>
      <c r="C22" s="3"/>
      <c r="D22" s="18"/>
      <c r="E22" s="3"/>
      <c r="F22" s="6"/>
      <c r="G22" s="18"/>
      <c r="H22" s="3"/>
      <c r="I22" s="3"/>
      <c r="J22" s="18"/>
      <c r="K22" s="3"/>
      <c r="L22" s="6"/>
    </row>
    <row r="23" spans="1:12" ht="15">
      <c r="A23" s="19">
        <v>2000</v>
      </c>
      <c r="B23" s="1" t="s">
        <v>20</v>
      </c>
      <c r="C23" s="2" t="s">
        <v>6</v>
      </c>
      <c r="D23" s="37"/>
      <c r="E23" s="1" t="s">
        <v>39</v>
      </c>
      <c r="F23" s="46">
        <f>IF((D23=""),"",IF((D23=2000),":)","OJEE !"))</f>
      </c>
      <c r="G23" s="19">
        <v>4</v>
      </c>
      <c r="H23" s="1" t="s">
        <v>19</v>
      </c>
      <c r="I23" s="2" t="s">
        <v>6</v>
      </c>
      <c r="J23" s="37"/>
      <c r="K23" s="1" t="s">
        <v>40</v>
      </c>
      <c r="L23" s="46">
        <f>IF((J23=""),"",IF((J23=4),":)","OJEE !"))</f>
      </c>
    </row>
    <row r="24" spans="1:12" ht="15">
      <c r="A24" s="19">
        <v>2000</v>
      </c>
      <c r="B24" s="1" t="s">
        <v>20</v>
      </c>
      <c r="C24" s="2" t="s">
        <v>6</v>
      </c>
      <c r="D24" s="37"/>
      <c r="E24" s="1" t="s">
        <v>29</v>
      </c>
      <c r="F24" s="46">
        <f>IF((D24=""),"",IF((D24=20000),":)","OJEE !"))</f>
      </c>
      <c r="G24" s="19">
        <v>4</v>
      </c>
      <c r="H24" s="1" t="s">
        <v>19</v>
      </c>
      <c r="I24" s="2" t="s">
        <v>6</v>
      </c>
      <c r="J24" s="37"/>
      <c r="K24" s="1" t="s">
        <v>41</v>
      </c>
      <c r="L24" s="46">
        <f>IF((J24=""),"",IF((J24=40),":)","OJEE !"))</f>
      </c>
    </row>
    <row r="25" spans="1:12" ht="15">
      <c r="A25" s="19">
        <v>2000</v>
      </c>
      <c r="B25" s="1" t="s">
        <v>20</v>
      </c>
      <c r="C25" s="2" t="s">
        <v>6</v>
      </c>
      <c r="D25" s="37"/>
      <c r="E25" s="1" t="s">
        <v>30</v>
      </c>
      <c r="F25" s="46">
        <f>IF((D25=""),"",IF((D25=200000),":)","OJEE !"))</f>
      </c>
      <c r="G25" s="19">
        <v>4</v>
      </c>
      <c r="H25" s="1" t="s">
        <v>19</v>
      </c>
      <c r="I25" s="2" t="s">
        <v>6</v>
      </c>
      <c r="J25" s="37"/>
      <c r="K25" s="1" t="s">
        <v>42</v>
      </c>
      <c r="L25" s="46">
        <f>IF((J25=""),"",IF((J25=400),":)","OJEE !"))</f>
      </c>
    </row>
    <row r="26" spans="1:12" ht="15">
      <c r="A26" s="19">
        <v>2000</v>
      </c>
      <c r="B26" s="1" t="s">
        <v>20</v>
      </c>
      <c r="C26" s="2" t="s">
        <v>6</v>
      </c>
      <c r="D26" s="37"/>
      <c r="E26" s="1" t="s">
        <v>31</v>
      </c>
      <c r="F26" s="46">
        <f>IF((D26=""),"",IF((D26=2000000),":)","OJEE !"))</f>
      </c>
      <c r="G26" s="19">
        <v>4</v>
      </c>
      <c r="H26" s="1" t="s">
        <v>19</v>
      </c>
      <c r="I26" s="2" t="s">
        <v>6</v>
      </c>
      <c r="J26" s="37"/>
      <c r="K26" s="1" t="s">
        <v>29</v>
      </c>
      <c r="L26" s="46">
        <f>IF((J26=""),"",IF((J26=40000),":)","OJEE !"))</f>
      </c>
    </row>
    <row r="27" spans="1:12" s="12" customFormat="1" ht="30" customHeight="1">
      <c r="A27" s="18"/>
      <c r="B27" s="3"/>
      <c r="C27" s="3"/>
      <c r="D27" s="18"/>
      <c r="E27" s="3"/>
      <c r="F27" s="6"/>
      <c r="G27" s="18"/>
      <c r="H27" s="3"/>
      <c r="I27" s="3"/>
      <c r="J27" s="18"/>
      <c r="K27" s="3"/>
      <c r="L27" s="6"/>
    </row>
    <row r="28" spans="1:12" ht="15">
      <c r="A28" s="19">
        <v>2600</v>
      </c>
      <c r="B28" s="1" t="s">
        <v>20</v>
      </c>
      <c r="C28" s="2" t="s">
        <v>6</v>
      </c>
      <c r="D28" s="37"/>
      <c r="E28" s="1" t="s">
        <v>29</v>
      </c>
      <c r="F28" s="46">
        <f>IF((D28=""),"",IF((D28=26000),":)","OJEE !"))</f>
      </c>
      <c r="G28" s="37"/>
      <c r="H28" s="1" t="s">
        <v>39</v>
      </c>
      <c r="I28" s="2" t="s">
        <v>6</v>
      </c>
      <c r="J28" s="43">
        <v>0.5</v>
      </c>
      <c r="K28" s="1" t="s">
        <v>19</v>
      </c>
      <c r="L28" s="46">
        <f>IF((G28=""),"",IF((G28=500),":)","OJEE !"))</f>
      </c>
    </row>
    <row r="29" spans="1:12" ht="15">
      <c r="A29" s="19">
        <v>2600</v>
      </c>
      <c r="B29" s="1" t="s">
        <v>20</v>
      </c>
      <c r="C29" s="2" t="s">
        <v>6</v>
      </c>
      <c r="D29" s="37"/>
      <c r="E29" s="1" t="s">
        <v>42</v>
      </c>
      <c r="F29" s="46">
        <f>IF((D29=""),"",IF((D29=260),":)","OJEE !"))</f>
      </c>
      <c r="G29" s="37"/>
      <c r="H29" s="1" t="s">
        <v>39</v>
      </c>
      <c r="I29" s="2" t="s">
        <v>6</v>
      </c>
      <c r="J29" s="19">
        <v>5000</v>
      </c>
      <c r="K29" s="1" t="s">
        <v>20</v>
      </c>
      <c r="L29" s="46">
        <f>IF((G29=""),"",IF((G29=5000),":)","OJEE !"))</f>
      </c>
    </row>
    <row r="30" spans="1:12" ht="15">
      <c r="A30" s="19">
        <v>2600</v>
      </c>
      <c r="B30" s="1" t="s">
        <v>20</v>
      </c>
      <c r="C30" s="2" t="s">
        <v>6</v>
      </c>
      <c r="D30" s="37"/>
      <c r="E30" s="1" t="s">
        <v>30</v>
      </c>
      <c r="F30" s="46">
        <f>IF((D30=""),"",IF((D30=260000),":)","OJEE !"))</f>
      </c>
      <c r="G30" s="37"/>
      <c r="H30" s="1" t="s">
        <v>31</v>
      </c>
      <c r="I30" s="2" t="s">
        <v>6</v>
      </c>
      <c r="J30" s="19">
        <v>28000000</v>
      </c>
      <c r="K30" s="1" t="s">
        <v>22</v>
      </c>
      <c r="L30" s="46">
        <f>IF((G30=""),"",IF((G30=28000),":)","OJEE !"))</f>
      </c>
    </row>
    <row r="31" spans="1:12" ht="15">
      <c r="A31" s="19">
        <v>2600</v>
      </c>
      <c r="B31" s="1" t="s">
        <v>20</v>
      </c>
      <c r="C31" s="2" t="s">
        <v>6</v>
      </c>
      <c r="D31" s="37"/>
      <c r="E31" s="1" t="s">
        <v>41</v>
      </c>
      <c r="F31" s="46">
        <f>IF((D31=""),"",IF((D31=26),":)","OJEE !"))</f>
      </c>
      <c r="G31" s="37"/>
      <c r="H31" s="1" t="s">
        <v>31</v>
      </c>
      <c r="I31" s="2" t="s">
        <v>6</v>
      </c>
      <c r="J31" s="43">
        <v>2.8E-10</v>
      </c>
      <c r="K31" s="1" t="s">
        <v>23</v>
      </c>
      <c r="L31" s="46">
        <f>IF((G31=""),"",IF((G31=280000),":)","OJEE !"))</f>
      </c>
    </row>
    <row r="32" spans="1:12" s="12" customFormat="1" ht="30" customHeight="1">
      <c r="A32" s="18"/>
      <c r="B32" s="3"/>
      <c r="C32" s="3"/>
      <c r="D32" s="18"/>
      <c r="E32" s="3"/>
      <c r="F32" s="6"/>
      <c r="G32" s="18"/>
      <c r="H32" s="3"/>
      <c r="I32" s="3"/>
      <c r="J32" s="18"/>
      <c r="K32" s="3"/>
      <c r="L32" s="6"/>
    </row>
    <row r="33" spans="1:12" ht="15">
      <c r="A33" s="19">
        <v>47</v>
      </c>
      <c r="B33" s="1" t="s">
        <v>24</v>
      </c>
      <c r="C33" s="2" t="s">
        <v>6</v>
      </c>
      <c r="D33" s="37"/>
      <c r="E33" s="1" t="s">
        <v>29</v>
      </c>
      <c r="F33" s="46">
        <f>IF((D33=""),"",IF((D33=470000000),":)","OJEE !"))</f>
      </c>
      <c r="G33" s="38"/>
      <c r="H33" s="1" t="s">
        <v>23</v>
      </c>
      <c r="I33" s="2" t="s">
        <v>6</v>
      </c>
      <c r="J33" s="19">
        <v>5500000</v>
      </c>
      <c r="K33" s="1" t="s">
        <v>40</v>
      </c>
      <c r="L33" s="46">
        <f>IF((G33=""),"",IF((G33=0.0055),":)","OJEE !"))</f>
      </c>
    </row>
    <row r="34" spans="1:12" ht="15">
      <c r="A34" s="19">
        <v>730000</v>
      </c>
      <c r="B34" s="1" t="s">
        <v>20</v>
      </c>
      <c r="C34" s="2" t="s">
        <v>6</v>
      </c>
      <c r="D34" s="37"/>
      <c r="E34" s="1" t="s">
        <v>41</v>
      </c>
      <c r="F34" s="46">
        <f>IF((D34=""),"",IF((D34=7300),":)","OJEE !"))</f>
      </c>
      <c r="G34" s="38"/>
      <c r="H34" s="1" t="s">
        <v>29</v>
      </c>
      <c r="I34" s="2" t="s">
        <v>6</v>
      </c>
      <c r="J34" s="19">
        <v>444</v>
      </c>
      <c r="K34" s="1" t="s">
        <v>21</v>
      </c>
      <c r="L34" s="46">
        <f>IF((G34=""),"",IF((G34=4.44),":)","OJEE !"))</f>
      </c>
    </row>
    <row r="35" spans="1:12" ht="15">
      <c r="A35" s="19">
        <v>800000</v>
      </c>
      <c r="B35" s="1" t="s">
        <v>42</v>
      </c>
      <c r="C35" s="2" t="s">
        <v>6</v>
      </c>
      <c r="D35" s="37"/>
      <c r="E35" s="1" t="s">
        <v>22</v>
      </c>
      <c r="F35" s="46">
        <f>IF((D35=""),"",IF((D35=8000000000000),":)","OJEE !"))</f>
      </c>
      <c r="G35" s="37"/>
      <c r="H35" s="1" t="s">
        <v>30</v>
      </c>
      <c r="I35" s="2" t="s">
        <v>6</v>
      </c>
      <c r="J35" s="19">
        <v>8</v>
      </c>
      <c r="K35" s="1" t="s">
        <v>23</v>
      </c>
      <c r="L35" s="46">
        <f>IF((G35=""),"",IF((G35=800000000000000),":)","OJEE !"))</f>
      </c>
    </row>
    <row r="36" spans="1:12" ht="15">
      <c r="A36" s="19">
        <v>28</v>
      </c>
      <c r="B36" s="1" t="s">
        <v>41</v>
      </c>
      <c r="C36" s="2" t="s">
        <v>6</v>
      </c>
      <c r="D36" s="37"/>
      <c r="E36" s="1" t="s">
        <v>30</v>
      </c>
      <c r="F36" s="46">
        <f>IF((D36=""),"",IF((D36=280000),":)","OJEE !"))</f>
      </c>
      <c r="G36" s="37"/>
      <c r="H36" s="1" t="s">
        <v>42</v>
      </c>
      <c r="I36" s="2" t="s">
        <v>6</v>
      </c>
      <c r="J36" s="19">
        <v>703000</v>
      </c>
      <c r="K36" s="1" t="s">
        <v>24</v>
      </c>
      <c r="L36" s="46">
        <f>IF((G36=""),"",IF((G36=70300000000),":)","OJEE !"))</f>
      </c>
    </row>
    <row r="37" spans="1:12" ht="15">
      <c r="A37" s="19"/>
      <c r="B37" s="1"/>
      <c r="C37" s="2"/>
      <c r="D37" s="19"/>
      <c r="E37" s="1"/>
      <c r="F37" s="6"/>
      <c r="G37" s="19"/>
      <c r="H37" s="1"/>
      <c r="I37" s="2"/>
      <c r="J37" s="19"/>
      <c r="K37" s="1"/>
      <c r="L37" s="15"/>
    </row>
  </sheetData>
  <sheetProtection password="EC05" sheet="1" objects="1" scenarios="1" selectLockedCells="1"/>
  <mergeCells count="1">
    <mergeCell ref="C1:I1"/>
  </mergeCells>
  <conditionalFormatting sqref="F37 L37">
    <cfRule type="cellIs" priority="1" dxfId="4" operator="equal" stopIfTrue="1">
      <formula>"Goed !"</formula>
    </cfRule>
    <cfRule type="cellIs" priority="2" dxfId="5" operator="equal" stopIfTrue="1">
      <formula>"""=""Dat is helaas fout."</formula>
    </cfRule>
  </conditionalFormatting>
  <conditionalFormatting sqref="F32 F7 F12 F17 F22 F27 L32 L12 L17 L22 L27 L7">
    <cfRule type="cellIs" priority="3" dxfId="6" operator="equal" stopIfTrue="1">
      <formula>"OKE !"</formula>
    </cfRule>
    <cfRule type="cellIs" priority="4" dxfId="1" operator="notEqual" stopIfTrue="1">
      <formula>"""=""OKE !"</formula>
    </cfRule>
  </conditionalFormatting>
  <conditionalFormatting sqref="J21">
    <cfRule type="cellIs" priority="5" dxfId="3" operator="equal" stopIfTrue="1">
      <formula>10</formula>
    </cfRule>
  </conditionalFormatting>
  <conditionalFormatting sqref="D4">
    <cfRule type="cellIs" priority="6" dxfId="3" operator="equal" stopIfTrue="1">
      <formula>20</formula>
    </cfRule>
  </conditionalFormatting>
  <conditionalFormatting sqref="D15 J24">
    <cfRule type="cellIs" priority="7" dxfId="3" operator="equal" stopIfTrue="1">
      <formula>40</formula>
    </cfRule>
  </conditionalFormatting>
  <conditionalFormatting sqref="D19">
    <cfRule type="cellIs" priority="8" dxfId="3" operator="equal" stopIfTrue="1">
      <formula>5</formula>
    </cfRule>
  </conditionalFormatting>
  <conditionalFormatting sqref="D3 D13 D18 J18">
    <cfRule type="cellIs" priority="9" dxfId="3" operator="equal" stopIfTrue="1">
      <formula>1</formula>
    </cfRule>
  </conditionalFormatting>
  <conditionalFormatting sqref="J23 D14">
    <cfRule type="cellIs" priority="10" dxfId="3" operator="equal" stopIfTrue="1">
      <formula>4</formula>
    </cfRule>
  </conditionalFormatting>
  <conditionalFormatting sqref="D8 J16 J20">
    <cfRule type="cellIs" priority="11" dxfId="3" operator="equal" stopIfTrue="1">
      <formula>1000000</formula>
    </cfRule>
  </conditionalFormatting>
  <conditionalFormatting sqref="D9">
    <cfRule type="cellIs" priority="12" dxfId="3" operator="equal" stopIfTrue="1">
      <formula>5000000</formula>
    </cfRule>
  </conditionalFormatting>
  <conditionalFormatting sqref="D10">
    <cfRule type="cellIs" priority="13" dxfId="3" operator="equal" stopIfTrue="1">
      <formula>10000000</formula>
    </cfRule>
  </conditionalFormatting>
  <conditionalFormatting sqref="D11">
    <cfRule type="cellIs" priority="14" dxfId="3" operator="equal" stopIfTrue="1">
      <formula>25000000</formula>
    </cfRule>
  </conditionalFormatting>
  <conditionalFormatting sqref="F3:F6 F8:F11 F13:F16 F18:F21 F23:F26 F28:F31 F33:F36 L8:L11 L3:L6 L18:L21 L23:L26 L13:L16 L33:L36 L28:L31">
    <cfRule type="cellIs" priority="15" dxfId="1" operator="equal" stopIfTrue="1">
      <formula>"OJEE !"</formula>
    </cfRule>
  </conditionalFormatting>
  <conditionalFormatting sqref="D16 J25">
    <cfRule type="cellIs" priority="16" dxfId="3" operator="equal" stopIfTrue="1">
      <formula>400</formula>
    </cfRule>
  </conditionalFormatting>
  <conditionalFormatting sqref="D23">
    <cfRule type="cellIs" priority="17" dxfId="3" operator="equal" stopIfTrue="1">
      <formula>2000</formula>
    </cfRule>
  </conditionalFormatting>
  <conditionalFormatting sqref="D24">
    <cfRule type="cellIs" priority="18" dxfId="3" operator="equal" stopIfTrue="1">
      <formula>20000</formula>
    </cfRule>
  </conditionalFormatting>
  <conditionalFormatting sqref="D25">
    <cfRule type="cellIs" priority="19" dxfId="3" operator="equal" stopIfTrue="1">
      <formula>200000</formula>
    </cfRule>
  </conditionalFormatting>
  <conditionalFormatting sqref="D26">
    <cfRule type="cellIs" priority="20" dxfId="3" operator="equal" stopIfTrue="1">
      <formula>2000000</formula>
    </cfRule>
  </conditionalFormatting>
  <conditionalFormatting sqref="D28">
    <cfRule type="cellIs" priority="21" dxfId="3" operator="equal" stopIfTrue="1">
      <formula>26000</formula>
    </cfRule>
  </conditionalFormatting>
  <conditionalFormatting sqref="D29">
    <cfRule type="cellIs" priority="22" dxfId="3" operator="equal" stopIfTrue="1">
      <formula>260</formula>
    </cfRule>
  </conditionalFormatting>
  <conditionalFormatting sqref="D30">
    <cfRule type="cellIs" priority="23" dxfId="3" operator="equal" stopIfTrue="1">
      <formula>260000</formula>
    </cfRule>
  </conditionalFormatting>
  <conditionalFormatting sqref="D31">
    <cfRule type="cellIs" priority="24" dxfId="3" operator="equal" stopIfTrue="1">
      <formula>26</formula>
    </cfRule>
  </conditionalFormatting>
  <conditionalFormatting sqref="D33">
    <cfRule type="cellIs" priority="25" dxfId="3" operator="equal" stopIfTrue="1">
      <formula>470000000</formula>
    </cfRule>
  </conditionalFormatting>
  <conditionalFormatting sqref="D34">
    <cfRule type="cellIs" priority="26" dxfId="3" operator="equal" stopIfTrue="1">
      <formula>7300</formula>
    </cfRule>
  </conditionalFormatting>
  <conditionalFormatting sqref="D35">
    <cfRule type="cellIs" priority="27" dxfId="3" operator="equal" stopIfTrue="1">
      <formula>8000000000000</formula>
    </cfRule>
  </conditionalFormatting>
  <conditionalFormatting sqref="D36 G31">
    <cfRule type="cellIs" priority="28" dxfId="3" operator="equal" stopIfTrue="1">
      <formula>280000</formula>
    </cfRule>
  </conditionalFormatting>
  <conditionalFormatting sqref="J3 J13 J19">
    <cfRule type="cellIs" priority="29" dxfId="3" operator="equal" stopIfTrue="1">
      <formula>1000</formula>
    </cfRule>
  </conditionalFormatting>
  <conditionalFormatting sqref="J8">
    <cfRule type="cellIs" priority="30" dxfId="3" operator="equal" stopIfTrue="1">
      <formula>1000000000</formula>
    </cfRule>
  </conditionalFormatting>
  <conditionalFormatting sqref="J9">
    <cfRule type="cellIs" priority="31" dxfId="3" operator="equal" stopIfTrue="1">
      <formula>10000000000</formula>
    </cfRule>
  </conditionalFormatting>
  <conditionalFormatting sqref="J10">
    <cfRule type="cellIs" priority="32" dxfId="3" operator="equal" stopIfTrue="1">
      <formula>100000000000</formula>
    </cfRule>
  </conditionalFormatting>
  <conditionalFormatting sqref="J11">
    <cfRule type="cellIs" priority="33" dxfId="3" operator="equal" stopIfTrue="1">
      <formula>50000000000</formula>
    </cfRule>
  </conditionalFormatting>
  <conditionalFormatting sqref="J14">
    <cfRule type="cellIs" priority="34" dxfId="3" operator="equal" stopIfTrue="1">
      <formula>14000</formula>
    </cfRule>
  </conditionalFormatting>
  <conditionalFormatting sqref="J15">
    <cfRule type="cellIs" priority="35" dxfId="3" operator="equal" stopIfTrue="1">
      <formula>140000</formula>
    </cfRule>
  </conditionalFormatting>
  <conditionalFormatting sqref="J26">
    <cfRule type="cellIs" priority="36" dxfId="3" operator="equal" stopIfTrue="1">
      <formula>40000</formula>
    </cfRule>
  </conditionalFormatting>
  <conditionalFormatting sqref="G29">
    <cfRule type="cellIs" priority="37" dxfId="3" operator="equal" stopIfTrue="1">
      <formula>5000</formula>
    </cfRule>
  </conditionalFormatting>
  <conditionalFormatting sqref="G30">
    <cfRule type="cellIs" priority="38" dxfId="3" operator="equal" stopIfTrue="1">
      <formula>28000</formula>
    </cfRule>
  </conditionalFormatting>
  <conditionalFormatting sqref="G35">
    <cfRule type="cellIs" priority="39" dxfId="3" operator="equal" stopIfTrue="1">
      <formula>800000000000000</formula>
    </cfRule>
  </conditionalFormatting>
  <conditionalFormatting sqref="G36">
    <cfRule type="cellIs" priority="40" dxfId="3" operator="equal" stopIfTrue="1">
      <formula>70300000000</formula>
    </cfRule>
  </conditionalFormatting>
  <conditionalFormatting sqref="B1">
    <cfRule type="cellIs" priority="41" dxfId="2" operator="equal" stopIfTrue="1">
      <formula>0</formula>
    </cfRule>
  </conditionalFormatting>
  <conditionalFormatting sqref="J1">
    <cfRule type="cellIs" priority="42" dxfId="2" operator="equal" stopIfTrue="1">
      <formula>0</formula>
    </cfRule>
  </conditionalFormatting>
  <conditionalFormatting sqref="D5">
    <cfRule type="cellIs" priority="43" dxfId="3" operator="equal" stopIfTrue="1">
      <formula>0.2</formula>
    </cfRule>
  </conditionalFormatting>
  <conditionalFormatting sqref="D6">
    <cfRule type="cellIs" priority="44" dxfId="3" operator="equal" stopIfTrue="1">
      <formula>20.2</formula>
    </cfRule>
  </conditionalFormatting>
  <conditionalFormatting sqref="J4">
    <cfRule type="cellIs" priority="45" dxfId="3" operator="equal" stopIfTrue="1">
      <formula>3500</formula>
    </cfRule>
  </conditionalFormatting>
  <conditionalFormatting sqref="J5">
    <cfRule type="cellIs" priority="46" dxfId="3" operator="equal" stopIfTrue="1">
      <formula>700</formula>
    </cfRule>
  </conditionalFormatting>
  <conditionalFormatting sqref="J6">
    <cfRule type="cellIs" priority="47" dxfId="3" operator="equal" stopIfTrue="1">
      <formula>14200</formula>
    </cfRule>
  </conditionalFormatting>
  <conditionalFormatting sqref="D20">
    <cfRule type="cellIs" priority="48" dxfId="3" operator="equal" stopIfTrue="1">
      <formula>0.5</formula>
    </cfRule>
  </conditionalFormatting>
  <conditionalFormatting sqref="D21">
    <cfRule type="cellIs" priority="49" dxfId="3" operator="equal" stopIfTrue="1">
      <formula>50.05</formula>
    </cfRule>
  </conditionalFormatting>
  <conditionalFormatting sqref="G28">
    <cfRule type="cellIs" priority="50" dxfId="3" operator="equal" stopIfTrue="1">
      <formula>500</formula>
    </cfRule>
  </conditionalFormatting>
  <conditionalFormatting sqref="G34">
    <cfRule type="cellIs" priority="51" dxfId="3" operator="equal" stopIfTrue="1">
      <formula>4.44</formula>
    </cfRule>
  </conditionalFormatting>
  <conditionalFormatting sqref="G33">
    <cfRule type="cellIs" priority="52" dxfId="3" operator="equal" stopIfTrue="1">
      <formula>0.0055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blackAndWhite="1" horizontalDpi="300" verticalDpi="300" orientation="portrait" paperSize="9" r:id="rId4"/>
  <headerFooter alignWithMargins="0">
    <oddHeader>&amp;L&amp;"Arial,Cursief"&amp;8www.hoezowisknudde.nl&amp;C&amp;"Arial,Vet"&amp;14    HET METRIEK STELSEL&amp;R&amp;"Arial,Cursief"&amp;6(c) JvdW  &amp;D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34">
    <tabColor indexed="10"/>
  </sheetPr>
  <dimension ref="A1:N43"/>
  <sheetViews>
    <sheetView showGridLines="0" showRowColHeaders="0" showZeros="0" showOutlineSymbols="0" zoomScale="115" zoomScaleNormal="115" zoomScaleSheetLayoutView="100" workbookViewId="0" topLeftCell="A1">
      <pane ySplit="1" topLeftCell="BM2" activePane="bottomLeft" state="frozen"/>
      <selection pane="topLeft" activeCell="D9" sqref="D9"/>
      <selection pane="bottomLeft" activeCell="D8" sqref="D8"/>
    </sheetView>
  </sheetViews>
  <sheetFormatPr defaultColWidth="9.140625" defaultRowHeight="12.75"/>
  <cols>
    <col min="1" max="1" width="14.28125" style="9" customWidth="1"/>
    <col min="2" max="2" width="5.7109375" style="9" customWidth="1"/>
    <col min="3" max="3" width="2.8515625" style="10" customWidth="1"/>
    <col min="4" max="4" width="8.57421875" style="17" customWidth="1"/>
    <col min="5" max="5" width="5.7109375" style="9" customWidth="1"/>
    <col min="6" max="6" width="11.421875" style="9" customWidth="1"/>
    <col min="7" max="7" width="8.57421875" style="17" customWidth="1"/>
    <col min="8" max="8" width="5.7109375" style="9" customWidth="1"/>
    <col min="9" max="9" width="2.8515625" style="9" customWidth="1"/>
    <col min="10" max="10" width="8.57421875" style="17" customWidth="1"/>
    <col min="11" max="11" width="5.7109375" style="9" customWidth="1"/>
    <col min="12" max="12" width="11.421875" style="24" customWidth="1"/>
    <col min="13" max="13" width="6.57421875" style="9" customWidth="1"/>
    <col min="14" max="16384" width="9.140625" style="9" customWidth="1"/>
  </cols>
  <sheetData>
    <row r="1" spans="1:13" s="8" customFormat="1" ht="82.5" customHeight="1">
      <c r="A1" s="26">
        <f>IF(B1=0,"","goed:")</f>
      </c>
      <c r="B1" s="29">
        <f>COUNTIF(F$8:L$42,":)")</f>
        <v>0</v>
      </c>
      <c r="C1" s="30"/>
      <c r="D1" s="28"/>
      <c r="E1" s="97" t="s">
        <v>162</v>
      </c>
      <c r="F1" s="97"/>
      <c r="G1" s="97"/>
      <c r="H1" s="28"/>
      <c r="I1" s="28"/>
      <c r="J1" s="27">
        <f>COUNTIF(F8:L42,"OJEE !")</f>
        <v>1</v>
      </c>
      <c r="K1" s="68" t="str">
        <f>IF(J1=0,"","fout")</f>
        <v>fout</v>
      </c>
      <c r="L1" s="28"/>
      <c r="M1" s="14"/>
    </row>
    <row r="2" spans="1:12" s="20" customFormat="1" ht="11.25">
      <c r="A2" s="100" t="s">
        <v>161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20" customFormat="1" ht="11.25">
      <c r="A3" s="102" t="s">
        <v>160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21" customFormat="1" ht="11.25">
      <c r="A4" s="104" t="s">
        <v>26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21" customFormat="1" ht="11.25">
      <c r="A5" s="105" t="s">
        <v>27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4" s="21" customFormat="1" ht="11.25">
      <c r="A6" s="98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22"/>
      <c r="N6" s="23"/>
    </row>
    <row r="7" spans="1:14" s="12" customFormat="1" ht="30" customHeight="1">
      <c r="A7" s="18"/>
      <c r="B7" s="4"/>
      <c r="C7" s="3"/>
      <c r="D7" s="18"/>
      <c r="E7" s="3"/>
      <c r="F7" s="3"/>
      <c r="G7" s="18"/>
      <c r="H7" s="3"/>
      <c r="I7" s="3"/>
      <c r="J7" s="18"/>
      <c r="K7" s="3"/>
      <c r="L7" s="25"/>
      <c r="N7" s="13"/>
    </row>
    <row r="8" spans="1:12" ht="15">
      <c r="A8" s="5"/>
      <c r="B8" s="40" t="s">
        <v>65</v>
      </c>
      <c r="C8" s="2" t="s">
        <v>6</v>
      </c>
      <c r="D8" s="55"/>
      <c r="E8" s="1" t="s">
        <v>0</v>
      </c>
      <c r="F8" s="46">
        <f>IF((D8=""),"",IF((D8=6),":)","OJEE !"))</f>
      </c>
      <c r="G8" s="5"/>
      <c r="H8" s="39" t="s">
        <v>59</v>
      </c>
      <c r="I8" s="2" t="s">
        <v>6</v>
      </c>
      <c r="J8" s="55"/>
      <c r="K8" s="1" t="s">
        <v>3</v>
      </c>
      <c r="L8" s="46">
        <f>IF((J8=""),"",IF((J8=40000),":)","OJEE !"))</f>
      </c>
    </row>
    <row r="9" spans="1:12" ht="15">
      <c r="A9" s="5"/>
      <c r="B9" s="40" t="s">
        <v>87</v>
      </c>
      <c r="C9" s="2" t="s">
        <v>6</v>
      </c>
      <c r="D9" s="55">
        <v>6</v>
      </c>
      <c r="E9" s="1" t="s">
        <v>0</v>
      </c>
      <c r="F9" s="46" t="str">
        <f>IF((D9=""),"",IF((D9=0.006),":)","OJEE !"))</f>
        <v>OJEE !</v>
      </c>
      <c r="G9" s="5"/>
      <c r="H9" s="39" t="s">
        <v>77</v>
      </c>
      <c r="I9" s="2" t="s">
        <v>6</v>
      </c>
      <c r="J9" s="55"/>
      <c r="K9" s="1" t="s">
        <v>1</v>
      </c>
      <c r="L9" s="46">
        <f>IF((J9=""),"",IF((J9=4000),":)","OJEE !"))</f>
      </c>
    </row>
    <row r="10" spans="1:12" ht="15">
      <c r="A10" s="5"/>
      <c r="B10" s="40" t="s">
        <v>67</v>
      </c>
      <c r="C10" s="2" t="s">
        <v>6</v>
      </c>
      <c r="D10" s="55"/>
      <c r="E10" s="1" t="s">
        <v>0</v>
      </c>
      <c r="F10" s="46">
        <f>IF((D10=""),"",IF((D10=600),":)","OJEE !"))</f>
      </c>
      <c r="G10" s="5"/>
      <c r="H10" s="39" t="s">
        <v>78</v>
      </c>
      <c r="I10" s="2" t="s">
        <v>6</v>
      </c>
      <c r="J10" s="55"/>
      <c r="K10" s="1" t="s">
        <v>2</v>
      </c>
      <c r="L10" s="46">
        <f>IF((J10=""),"",IF((J10=400000),":)","OJEE !"))</f>
      </c>
    </row>
    <row r="11" spans="1:12" ht="15">
      <c r="A11" s="5"/>
      <c r="B11" s="40" t="s">
        <v>66</v>
      </c>
      <c r="C11" s="2" t="s">
        <v>6</v>
      </c>
      <c r="D11" s="55"/>
      <c r="E11" s="1" t="s">
        <v>0</v>
      </c>
      <c r="F11" s="46">
        <f>IF((D11=""),"",IF((D11=6000),":)","OJEE !"))</f>
      </c>
      <c r="G11" s="5"/>
      <c r="H11" s="39" t="s">
        <v>79</v>
      </c>
      <c r="I11" s="2" t="s">
        <v>6</v>
      </c>
      <c r="J11" s="55"/>
      <c r="K11" s="1" t="s">
        <v>1</v>
      </c>
      <c r="L11" s="46">
        <f>IF((J11=""),"",IF((J11=469000),":)","OJEE !"))</f>
      </c>
    </row>
    <row r="12" spans="1:12" ht="15">
      <c r="A12" s="5"/>
      <c r="B12" s="40" t="s">
        <v>88</v>
      </c>
      <c r="C12" s="2" t="s">
        <v>6</v>
      </c>
      <c r="D12" s="55"/>
      <c r="E12" s="1" t="s">
        <v>0</v>
      </c>
      <c r="F12" s="46">
        <f>IF((D12=""),"",IF((D12=6),":)","OJEE !"))</f>
      </c>
      <c r="G12" s="1"/>
      <c r="H12" s="39" t="s">
        <v>80</v>
      </c>
      <c r="I12" s="2" t="s">
        <v>6</v>
      </c>
      <c r="J12" s="56"/>
      <c r="K12" s="1" t="s">
        <v>1</v>
      </c>
      <c r="L12" s="46">
        <f>IF((J12=""),"",IF((J12=0.00469),":)","OJEE !"))</f>
      </c>
    </row>
    <row r="13" spans="1:12" s="12" customFormat="1" ht="30" customHeight="1">
      <c r="A13" s="18"/>
      <c r="B13" s="3"/>
      <c r="C13" s="3"/>
      <c r="D13" s="18"/>
      <c r="E13" s="3"/>
      <c r="F13" s="6"/>
      <c r="G13" s="18"/>
      <c r="H13" s="3"/>
      <c r="I13" s="3"/>
      <c r="J13" s="18"/>
      <c r="K13" s="3"/>
      <c r="L13" s="6"/>
    </row>
    <row r="14" spans="1:12" ht="15">
      <c r="A14" s="5">
        <v>6</v>
      </c>
      <c r="B14" s="1" t="s">
        <v>33</v>
      </c>
      <c r="C14" s="2" t="s">
        <v>6</v>
      </c>
      <c r="D14" s="65"/>
      <c r="E14" s="1" t="s">
        <v>12</v>
      </c>
      <c r="F14" s="46">
        <f>IF((D14=""),"",IF((D14=600),":)","OJEE !"))</f>
      </c>
      <c r="G14" s="5">
        <v>1700</v>
      </c>
      <c r="H14" s="1" t="s">
        <v>33</v>
      </c>
      <c r="I14" s="2" t="s">
        <v>6</v>
      </c>
      <c r="J14" s="65"/>
      <c r="K14" s="1" t="s">
        <v>18</v>
      </c>
      <c r="L14" s="46">
        <f>IF((J14=""),"",IF((J14=17),":)","OJEE !"))</f>
      </c>
    </row>
    <row r="15" spans="1:12" ht="15">
      <c r="A15" s="5">
        <v>6</v>
      </c>
      <c r="B15" s="1" t="s">
        <v>44</v>
      </c>
      <c r="C15" s="2" t="s">
        <v>6</v>
      </c>
      <c r="D15" s="65"/>
      <c r="E15" s="1" t="s">
        <v>17</v>
      </c>
      <c r="F15" s="46">
        <f>IF((D15=""),"",IF((D15=600),":)","OJEE !"))</f>
      </c>
      <c r="G15" s="5">
        <v>1700</v>
      </c>
      <c r="H15" s="1" t="s">
        <v>33</v>
      </c>
      <c r="I15" s="2" t="s">
        <v>6</v>
      </c>
      <c r="J15" s="65"/>
      <c r="K15" s="1" t="s">
        <v>12</v>
      </c>
      <c r="L15" s="46">
        <f>IF((J15=""),"",IF((J15=170000),":)","OJEE !"))</f>
      </c>
    </row>
    <row r="16" spans="1:12" ht="15">
      <c r="A16" s="5">
        <v>6</v>
      </c>
      <c r="B16" s="1" t="s">
        <v>43</v>
      </c>
      <c r="C16" s="2" t="s">
        <v>6</v>
      </c>
      <c r="D16" s="65"/>
      <c r="E16" s="1" t="s">
        <v>12</v>
      </c>
      <c r="F16" s="46">
        <f>IF((D16=""),"",IF((D16=6),":)","OJEE !"))</f>
      </c>
      <c r="G16" s="5">
        <v>900</v>
      </c>
      <c r="H16" s="1" t="s">
        <v>43</v>
      </c>
      <c r="I16" s="2" t="s">
        <v>6</v>
      </c>
      <c r="J16" s="65"/>
      <c r="K16" s="1" t="s">
        <v>17</v>
      </c>
      <c r="L16" s="46">
        <f>IF((J16=""),"",IF((J16=9),":)","OJEE !"))</f>
      </c>
    </row>
    <row r="17" spans="1:12" ht="15">
      <c r="A17" s="5">
        <v>6</v>
      </c>
      <c r="B17" s="1" t="s">
        <v>44</v>
      </c>
      <c r="C17" s="2" t="s">
        <v>6</v>
      </c>
      <c r="D17" s="65"/>
      <c r="E17" s="1" t="s">
        <v>43</v>
      </c>
      <c r="F17" s="46">
        <f>IF((D17=""),"",IF((D17=60000),":)","OJEE !"))</f>
      </c>
      <c r="G17" s="5">
        <v>900</v>
      </c>
      <c r="H17" s="1" t="s">
        <v>43</v>
      </c>
      <c r="I17" s="2" t="s">
        <v>6</v>
      </c>
      <c r="J17" s="65"/>
      <c r="K17" s="1" t="s">
        <v>14</v>
      </c>
      <c r="L17" s="46">
        <f>IF((J17=""),"",IF((J17=9000000),":)","OJEE !"))</f>
      </c>
    </row>
    <row r="18" spans="1:12" ht="15">
      <c r="A18" s="1">
        <v>0.125</v>
      </c>
      <c r="B18" s="1" t="s">
        <v>16</v>
      </c>
      <c r="C18" s="2" t="s">
        <v>6</v>
      </c>
      <c r="D18" s="65"/>
      <c r="E18" s="1" t="s">
        <v>43</v>
      </c>
      <c r="F18" s="46">
        <f>IF((D18=""),"",IF((D18=125000),":)","OJEE !"))</f>
      </c>
      <c r="G18" s="19">
        <v>32000000</v>
      </c>
      <c r="H18" s="1" t="s">
        <v>13</v>
      </c>
      <c r="I18" s="2" t="s">
        <v>6</v>
      </c>
      <c r="J18" s="65"/>
      <c r="K18" s="1" t="s">
        <v>44</v>
      </c>
      <c r="L18" s="46">
        <f>IF((J18=""),"",IF((J18=32),":)","OJEE !"))</f>
      </c>
    </row>
    <row r="19" spans="1:12" s="12" customFormat="1" ht="30" customHeight="1">
      <c r="A19" s="18"/>
      <c r="B19" s="3"/>
      <c r="C19" s="3"/>
      <c r="D19" s="18"/>
      <c r="E19" s="3"/>
      <c r="F19" s="6"/>
      <c r="G19" s="18"/>
      <c r="H19" s="3"/>
      <c r="I19" s="3"/>
      <c r="J19" s="18"/>
      <c r="K19" s="3"/>
      <c r="L19" s="6"/>
    </row>
    <row r="20" spans="1:12" ht="15">
      <c r="A20" s="19">
        <v>8</v>
      </c>
      <c r="B20" s="1" t="s">
        <v>23</v>
      </c>
      <c r="C20" s="2" t="s">
        <v>6</v>
      </c>
      <c r="D20" s="57"/>
      <c r="E20" s="1" t="s">
        <v>19</v>
      </c>
      <c r="F20" s="46">
        <f>IF((D20=""),"",IF((D20=8000000000),":)","OJEE !"))</f>
      </c>
      <c r="G20" s="19">
        <v>1</v>
      </c>
      <c r="H20" s="1" t="s">
        <v>24</v>
      </c>
      <c r="I20" s="2" t="s">
        <v>6</v>
      </c>
      <c r="J20" s="58"/>
      <c r="K20" s="1" t="s">
        <v>23</v>
      </c>
      <c r="L20" s="46">
        <f>IF((J20=""),"",IF((J20=0.000001),":)","OJEE !"))</f>
      </c>
    </row>
    <row r="21" spans="1:12" ht="15">
      <c r="A21" s="19">
        <v>4</v>
      </c>
      <c r="B21" s="1" t="s">
        <v>25</v>
      </c>
      <c r="C21" s="2" t="s">
        <v>6</v>
      </c>
      <c r="D21" s="57"/>
      <c r="E21" s="1" t="s">
        <v>20</v>
      </c>
      <c r="F21" s="46">
        <f>IF((D21=""),"",IF((D21=4000000000),":)","OJEE !"))</f>
      </c>
      <c r="G21" s="19">
        <v>1</v>
      </c>
      <c r="H21" s="1" t="s">
        <v>24</v>
      </c>
      <c r="I21" s="2" t="s">
        <v>6</v>
      </c>
      <c r="J21" s="57"/>
      <c r="K21" s="1" t="s">
        <v>22</v>
      </c>
      <c r="L21" s="46">
        <f>IF((J21=""),"",IF((J21=1000000000000),":)","OJEE !"))</f>
      </c>
    </row>
    <row r="22" spans="1:12" ht="15">
      <c r="A22" s="19">
        <v>2</v>
      </c>
      <c r="B22" s="1" t="s">
        <v>24</v>
      </c>
      <c r="C22" s="2" t="s">
        <v>6</v>
      </c>
      <c r="D22" s="57"/>
      <c r="E22" s="1" t="s">
        <v>21</v>
      </c>
      <c r="F22" s="46">
        <f>IF((D22=""),"",IF((D22=2000000000),":)","OJEE !"))</f>
      </c>
      <c r="G22" s="19">
        <v>1000</v>
      </c>
      <c r="H22" s="1" t="s">
        <v>24</v>
      </c>
      <c r="I22" s="2" t="s">
        <v>6</v>
      </c>
      <c r="J22" s="57"/>
      <c r="K22" s="1" t="s">
        <v>25</v>
      </c>
      <c r="L22" s="46">
        <f>IF((J22=""),"",IF((J22=1),":)","OJEE !"))</f>
      </c>
    </row>
    <row r="23" spans="1:12" ht="15">
      <c r="A23" s="19">
        <v>1</v>
      </c>
      <c r="B23" s="1" t="s">
        <v>19</v>
      </c>
      <c r="C23" s="2" t="s">
        <v>6</v>
      </c>
      <c r="D23" s="57"/>
      <c r="E23" s="1" t="s">
        <v>22</v>
      </c>
      <c r="F23" s="46">
        <f>IF((D23=""),"",IF((D23=1000000000),":)","OJEE !"))</f>
      </c>
      <c r="G23" s="19">
        <v>1000</v>
      </c>
      <c r="H23" s="1" t="s">
        <v>24</v>
      </c>
      <c r="I23" s="2" t="s">
        <v>6</v>
      </c>
      <c r="J23" s="58"/>
      <c r="K23" s="1" t="s">
        <v>23</v>
      </c>
      <c r="L23" s="46">
        <f>IF((J23=""),"",IF((J23=0.001),":)","OJEE !"))</f>
      </c>
    </row>
    <row r="24" spans="1:12" ht="15">
      <c r="A24" s="43">
        <v>0.5</v>
      </c>
      <c r="B24" s="1" t="s">
        <v>20</v>
      </c>
      <c r="C24" s="2" t="s">
        <v>6</v>
      </c>
      <c r="D24" s="57"/>
      <c r="E24" s="1" t="s">
        <v>22</v>
      </c>
      <c r="F24" s="46">
        <f>IF((D24=""),"",IF((D24=500000),":)","OJEE !"))</f>
      </c>
      <c r="G24" s="43">
        <v>0.001</v>
      </c>
      <c r="H24" s="1" t="s">
        <v>24</v>
      </c>
      <c r="I24" s="2" t="s">
        <v>6</v>
      </c>
      <c r="J24" s="57"/>
      <c r="K24" s="1" t="s">
        <v>19</v>
      </c>
      <c r="L24" s="46">
        <f>IF((J24=""),"",IF((J24=1),":)","OJEE !"))</f>
      </c>
    </row>
    <row r="25" spans="1:12" s="12" customFormat="1" ht="30" customHeight="1">
      <c r="A25" s="18"/>
      <c r="B25" s="3"/>
      <c r="C25" s="3"/>
      <c r="D25" s="18"/>
      <c r="E25" s="3"/>
      <c r="F25" s="6"/>
      <c r="G25" s="18"/>
      <c r="H25" s="3"/>
      <c r="I25" s="3"/>
      <c r="J25" s="18"/>
      <c r="K25" s="3"/>
      <c r="L25" s="6"/>
    </row>
    <row r="26" spans="1:12" ht="15">
      <c r="A26" s="5"/>
      <c r="B26" s="39" t="s">
        <v>68</v>
      </c>
      <c r="C26" s="2" t="s">
        <v>6</v>
      </c>
      <c r="D26" s="55"/>
      <c r="E26" s="1" t="s">
        <v>3</v>
      </c>
      <c r="F26" s="46">
        <f>IF((D26=""),"",IF((D26=3200),":)","OJEE !"))</f>
      </c>
      <c r="G26" s="55"/>
      <c r="H26" s="1" t="s">
        <v>3</v>
      </c>
      <c r="I26" s="2" t="s">
        <v>6</v>
      </c>
      <c r="J26" s="7" t="s">
        <v>81</v>
      </c>
      <c r="K26" s="1"/>
      <c r="L26" s="46">
        <f>IF((G26=""),"",IF((G26=88000000),":)","OJEE !"))</f>
      </c>
    </row>
    <row r="27" spans="1:12" ht="15">
      <c r="A27" s="5"/>
      <c r="B27" s="39" t="s">
        <v>69</v>
      </c>
      <c r="C27" s="2" t="s">
        <v>6</v>
      </c>
      <c r="D27" s="55"/>
      <c r="E27" s="1" t="s">
        <v>1</v>
      </c>
      <c r="F27" s="46">
        <f>IF((D27=""),"",IF((D27=3900),":)","OJEE !"))</f>
      </c>
      <c r="G27" s="55"/>
      <c r="H27" s="1" t="s">
        <v>5</v>
      </c>
      <c r="I27" s="2" t="s">
        <v>6</v>
      </c>
      <c r="J27" s="7" t="s">
        <v>83</v>
      </c>
      <c r="K27" s="1"/>
      <c r="L27" s="46">
        <f>IF((G27=""),"",IF((G27=5430),":)","OJEE !"))</f>
      </c>
    </row>
    <row r="28" spans="1:12" ht="15">
      <c r="A28" s="5"/>
      <c r="B28" s="39" t="s">
        <v>100</v>
      </c>
      <c r="C28" s="2" t="s">
        <v>6</v>
      </c>
      <c r="D28" s="56"/>
      <c r="E28" s="1" t="s">
        <v>0</v>
      </c>
      <c r="F28" s="46">
        <f>IF((D28=""),"",IF((D28=0.9),":)","OJEE !"))</f>
      </c>
      <c r="G28" s="55"/>
      <c r="H28" s="1" t="s">
        <v>0</v>
      </c>
      <c r="I28" s="2" t="s">
        <v>6</v>
      </c>
      <c r="J28" s="7" t="s">
        <v>104</v>
      </c>
      <c r="K28" s="1"/>
      <c r="L28" s="46">
        <f>IF((G28=""),"",IF((G28=47255),":)","OJEE !"))</f>
      </c>
    </row>
    <row r="29" spans="1:12" ht="15">
      <c r="A29" s="5"/>
      <c r="B29" s="39" t="s">
        <v>101</v>
      </c>
      <c r="C29" s="2" t="s">
        <v>6</v>
      </c>
      <c r="D29" s="56"/>
      <c r="E29" s="1" t="s">
        <v>1</v>
      </c>
      <c r="F29" s="46">
        <f>IF((D29=""),"",IF((D29=6.4),":)","OJEE !"))</f>
      </c>
      <c r="G29" s="55"/>
      <c r="H29" s="1" t="s">
        <v>1</v>
      </c>
      <c r="I29" s="2" t="s">
        <v>6</v>
      </c>
      <c r="J29" s="7" t="s">
        <v>82</v>
      </c>
      <c r="K29" s="1"/>
      <c r="L29" s="46">
        <f>IF((G29=""),"",IF((G29=3070000),":)","OJEE !"))</f>
      </c>
    </row>
    <row r="30" spans="1:12" ht="15">
      <c r="A30" s="1"/>
      <c r="B30" s="39" t="s">
        <v>101</v>
      </c>
      <c r="C30" s="2" t="s">
        <v>6</v>
      </c>
      <c r="D30" s="55"/>
      <c r="E30" s="1" t="s">
        <v>3</v>
      </c>
      <c r="F30" s="46">
        <f>IF((D30=""),"",IF((D30=640),":)","OJEE !"))</f>
      </c>
      <c r="G30" s="56"/>
      <c r="H30" s="1" t="s">
        <v>1</v>
      </c>
      <c r="I30" s="2" t="s">
        <v>6</v>
      </c>
      <c r="J30" s="36" t="s">
        <v>99</v>
      </c>
      <c r="K30" s="1"/>
      <c r="L30" s="46">
        <f>IF((G30=""),"",IF((G30=0.125),":)","OJEE !"))</f>
      </c>
    </row>
    <row r="31" spans="1:12" s="12" customFormat="1" ht="30" customHeight="1">
      <c r="A31" s="18"/>
      <c r="B31" s="3"/>
      <c r="C31" s="3"/>
      <c r="D31" s="18"/>
      <c r="E31" s="3"/>
      <c r="F31" s="6"/>
      <c r="G31" s="18"/>
      <c r="H31" s="3"/>
      <c r="I31" s="3"/>
      <c r="J31" s="18"/>
      <c r="K31" s="3"/>
      <c r="L31" s="6"/>
    </row>
    <row r="32" spans="1:12" ht="15">
      <c r="A32" s="5">
        <v>27</v>
      </c>
      <c r="B32" s="1" t="s">
        <v>18</v>
      </c>
      <c r="C32" s="2" t="s">
        <v>6</v>
      </c>
      <c r="D32" s="65"/>
      <c r="E32" s="1" t="s">
        <v>13</v>
      </c>
      <c r="F32" s="46">
        <f>IF((D32=""),"",IF((D32=27000000),":)","OJEE !"))</f>
      </c>
      <c r="G32" s="65"/>
      <c r="H32" s="1" t="s">
        <v>16</v>
      </c>
      <c r="I32" s="2" t="s">
        <v>6</v>
      </c>
      <c r="J32" s="19">
        <v>8000000</v>
      </c>
      <c r="K32" s="1" t="s">
        <v>43</v>
      </c>
      <c r="L32" s="46">
        <f>IF((G32=""),"",IF((G32=8),":)","OJEE !"))</f>
      </c>
    </row>
    <row r="33" spans="1:12" ht="15">
      <c r="A33" s="5">
        <v>27</v>
      </c>
      <c r="B33" s="1" t="s">
        <v>18</v>
      </c>
      <c r="C33" s="2" t="s">
        <v>6</v>
      </c>
      <c r="D33" s="65"/>
      <c r="E33" s="1" t="s">
        <v>33</v>
      </c>
      <c r="F33" s="46">
        <f>IF((D33=""),"",IF((D33=2700),":)","OJEE !"))</f>
      </c>
      <c r="G33" s="65"/>
      <c r="H33" s="1" t="s">
        <v>14</v>
      </c>
      <c r="I33" s="2" t="s">
        <v>6</v>
      </c>
      <c r="J33" s="19">
        <v>770</v>
      </c>
      <c r="K33" s="1" t="s">
        <v>13</v>
      </c>
      <c r="L33" s="46">
        <f>IF((G33=""),"",IF((G33=8),":)","OJEE !"))</f>
      </c>
    </row>
    <row r="34" spans="1:12" ht="15">
      <c r="A34" s="5">
        <v>85</v>
      </c>
      <c r="B34" s="1" t="s">
        <v>44</v>
      </c>
      <c r="C34" s="2" t="s">
        <v>6</v>
      </c>
      <c r="D34" s="65"/>
      <c r="E34" s="1" t="s">
        <v>33</v>
      </c>
      <c r="F34" s="46">
        <f>IF((D34=""),"",IF((D34=8500),":)","OJEE !"))</f>
      </c>
      <c r="G34" s="65"/>
      <c r="H34" s="1" t="s">
        <v>44</v>
      </c>
      <c r="I34" s="2" t="s">
        <v>6</v>
      </c>
      <c r="J34" s="19">
        <v>369</v>
      </c>
      <c r="K34" s="1" t="s">
        <v>18</v>
      </c>
      <c r="L34" s="46">
        <f>IF((G34=""),"",IF((G34=369),":)","OJEE !"))</f>
      </c>
    </row>
    <row r="35" spans="1:12" ht="15">
      <c r="A35" s="5">
        <v>85</v>
      </c>
      <c r="B35" s="1" t="s">
        <v>44</v>
      </c>
      <c r="C35" s="2" t="s">
        <v>6</v>
      </c>
      <c r="D35" s="65"/>
      <c r="E35" s="1" t="s">
        <v>13</v>
      </c>
      <c r="F35" s="46">
        <f>IF((D35=""),"",IF((D35=85000000),":)","OJEE !"))</f>
      </c>
      <c r="G35" s="66"/>
      <c r="H35" s="1" t="s">
        <v>43</v>
      </c>
      <c r="I35" s="2" t="s">
        <v>6</v>
      </c>
      <c r="J35" s="19">
        <v>860000</v>
      </c>
      <c r="K35" s="1" t="s">
        <v>15</v>
      </c>
      <c r="L35" s="46">
        <f>IF((G35=""),"",IF((G35=0.86),":)","OJEE !"))</f>
      </c>
    </row>
    <row r="36" spans="1:12" ht="15">
      <c r="A36" s="1">
        <v>0.063</v>
      </c>
      <c r="B36" s="1" t="s">
        <v>18</v>
      </c>
      <c r="C36" s="2"/>
      <c r="D36" s="66"/>
      <c r="E36" s="1" t="s">
        <v>33</v>
      </c>
      <c r="F36" s="46">
        <f>IF((D36=""),"",IF((D36=6.3),":)","OJEE !"))</f>
      </c>
      <c r="G36" s="65"/>
      <c r="H36" s="1" t="s">
        <v>33</v>
      </c>
      <c r="I36" s="2" t="s">
        <v>6</v>
      </c>
      <c r="J36" s="5">
        <v>36</v>
      </c>
      <c r="K36" s="1" t="s">
        <v>18</v>
      </c>
      <c r="L36" s="46">
        <f>IF((G36=""),"",IF((G36=3600),":)","OJEE !"))</f>
      </c>
    </row>
    <row r="37" spans="1:12" s="12" customFormat="1" ht="30" customHeight="1">
      <c r="A37" s="18"/>
      <c r="B37" s="3"/>
      <c r="C37" s="3"/>
      <c r="D37" s="18"/>
      <c r="E37" s="3"/>
      <c r="F37" s="6">
        <f>IF(OR(A37="",D37=""),"",IF((D37=#REF!)*AND(A37=#REF!),"OKE !","OJEE !"))</f>
      </c>
      <c r="G37" s="18"/>
      <c r="H37" s="3"/>
      <c r="I37" s="3"/>
      <c r="J37" s="18"/>
      <c r="K37" s="3"/>
      <c r="L37" s="6"/>
    </row>
    <row r="38" spans="1:12" ht="15">
      <c r="A38" s="19">
        <v>59</v>
      </c>
      <c r="B38" s="1" t="s">
        <v>24</v>
      </c>
      <c r="C38" s="2" t="s">
        <v>6</v>
      </c>
      <c r="D38" s="57"/>
      <c r="E38" s="1" t="s">
        <v>20</v>
      </c>
      <c r="F38" s="46">
        <f>IF((D38=""),"",IF((D38=59000000),":)","OJEE !"))</f>
      </c>
      <c r="G38" s="57"/>
      <c r="H38" s="1" t="s">
        <v>20</v>
      </c>
      <c r="I38" s="2" t="s">
        <v>6</v>
      </c>
      <c r="J38" s="19">
        <v>550000000</v>
      </c>
      <c r="K38" s="1" t="s">
        <v>24</v>
      </c>
      <c r="L38" s="46">
        <f>IF((G38=""),"",IF((G38=550000000000000),":)","OJEE !"))</f>
      </c>
    </row>
    <row r="39" spans="1:12" ht="15">
      <c r="A39" s="19">
        <v>7300000</v>
      </c>
      <c r="B39" s="1" t="s">
        <v>20</v>
      </c>
      <c r="C39" s="2" t="s">
        <v>6</v>
      </c>
      <c r="D39" s="58"/>
      <c r="E39" s="1" t="s">
        <v>24</v>
      </c>
      <c r="F39" s="46">
        <f>IF((D39=""),"",IF((D39=7.3),":)","OJEE !"))</f>
      </c>
      <c r="G39" s="57"/>
      <c r="H39" s="1" t="s">
        <v>22</v>
      </c>
      <c r="I39" s="2" t="s">
        <v>6</v>
      </c>
      <c r="J39" s="43">
        <v>876.44</v>
      </c>
      <c r="K39" s="1" t="s">
        <v>21</v>
      </c>
      <c r="L39" s="46">
        <f>IF((G39=""),"",IF((G39=876440),":)","OJEE !"))</f>
      </c>
    </row>
    <row r="40" spans="1:12" ht="15">
      <c r="A40" s="19">
        <v>80</v>
      </c>
      <c r="B40" s="1" t="s">
        <v>25</v>
      </c>
      <c r="C40" s="2" t="s">
        <v>6</v>
      </c>
      <c r="D40" s="58"/>
      <c r="E40" s="1" t="s">
        <v>23</v>
      </c>
      <c r="F40" s="46">
        <f>IF((D40=""),"",IF((D40=0.08),":)","OJEE !"))</f>
      </c>
      <c r="G40" s="57"/>
      <c r="H40" s="1" t="s">
        <v>23</v>
      </c>
      <c r="I40" s="2" t="s">
        <v>6</v>
      </c>
      <c r="J40" s="19">
        <v>74621</v>
      </c>
      <c r="K40" s="1" t="s">
        <v>23</v>
      </c>
      <c r="L40" s="46">
        <f>IF((G40=""),"",IF((G40=74621),":)","OJEE !"))</f>
      </c>
    </row>
    <row r="41" spans="1:12" ht="15">
      <c r="A41" s="43">
        <v>0.28</v>
      </c>
      <c r="B41" s="1" t="s">
        <v>23</v>
      </c>
      <c r="C41" s="2" t="s">
        <v>6</v>
      </c>
      <c r="D41" s="57"/>
      <c r="E41" s="1" t="s">
        <v>24</v>
      </c>
      <c r="F41" s="46">
        <f>IF((D41=""),"",IF((D41=280000),":)","OJEE !"))</f>
      </c>
      <c r="G41" s="57"/>
      <c r="H41" s="1" t="s">
        <v>24</v>
      </c>
      <c r="I41" s="2" t="s">
        <v>6</v>
      </c>
      <c r="J41" s="19">
        <v>703000</v>
      </c>
      <c r="K41" s="1" t="s">
        <v>25</v>
      </c>
      <c r="L41" s="46">
        <f>IF((G41=""),"",IF((G41=703000000),":)","OJEE !"))</f>
      </c>
    </row>
    <row r="42" spans="1:12" ht="15">
      <c r="A42" s="19">
        <v>280</v>
      </c>
      <c r="B42" s="1" t="s">
        <v>22</v>
      </c>
      <c r="C42" s="2" t="s">
        <v>6</v>
      </c>
      <c r="D42" s="58"/>
      <c r="E42" s="1" t="s">
        <v>19</v>
      </c>
      <c r="F42" s="46">
        <f>IF((D42=""),"",IF((D42=0.00000028),":)","OJEE !"))</f>
      </c>
      <c r="G42" s="57"/>
      <c r="H42" s="1" t="s">
        <v>24</v>
      </c>
      <c r="I42" s="2" t="s">
        <v>6</v>
      </c>
      <c r="J42" s="43">
        <v>3456.789</v>
      </c>
      <c r="K42" s="1" t="s">
        <v>25</v>
      </c>
      <c r="L42" s="46">
        <f>IF((G42=""),"",IF((G42=3456789),":)","OJEE !"))</f>
      </c>
    </row>
    <row r="43" spans="1:12" ht="15.75">
      <c r="A43" s="1"/>
      <c r="B43" s="1"/>
      <c r="C43" s="2"/>
      <c r="D43" s="19"/>
      <c r="E43" s="1"/>
      <c r="F43" s="1"/>
      <c r="G43" s="19"/>
      <c r="H43" s="1"/>
      <c r="I43" s="1"/>
      <c r="J43" s="19"/>
      <c r="K43" s="1"/>
      <c r="L43" s="59"/>
    </row>
  </sheetData>
  <sheetProtection password="8B7B" sheet="1" objects="1" scenarios="1" selectLockedCells="1"/>
  <mergeCells count="6">
    <mergeCell ref="E1:G1"/>
    <mergeCell ref="A6:L6"/>
    <mergeCell ref="A2:L2"/>
    <mergeCell ref="A3:L3"/>
    <mergeCell ref="A4:L4"/>
    <mergeCell ref="A5:L5"/>
  </mergeCells>
  <conditionalFormatting sqref="F37 L7 F7 L25 L19 F19 F25 F13 L13 F31 L31 L37">
    <cfRule type="cellIs" priority="1" dxfId="0" operator="equal" stopIfTrue="1">
      <formula>"OKE !"</formula>
    </cfRule>
    <cfRule type="cellIs" priority="2" dxfId="1" operator="notEqual" stopIfTrue="1">
      <formula>"""=""OKE !"</formula>
    </cfRule>
  </conditionalFormatting>
  <conditionalFormatting sqref="G26">
    <cfRule type="cellIs" priority="3" dxfId="3" operator="equal" stopIfTrue="1">
      <formula>88000000</formula>
    </cfRule>
  </conditionalFormatting>
  <conditionalFormatting sqref="G27">
    <cfRule type="cellIs" priority="4" dxfId="3" operator="equal" stopIfTrue="1">
      <formula>5430</formula>
    </cfRule>
  </conditionalFormatting>
  <conditionalFormatting sqref="G29">
    <cfRule type="cellIs" priority="5" dxfId="3" operator="equal" stopIfTrue="1">
      <formula>3070000</formula>
    </cfRule>
  </conditionalFormatting>
  <conditionalFormatting sqref="G30">
    <cfRule type="cellIs" priority="6" dxfId="3" operator="equal" stopIfTrue="1">
      <formula>0.125</formula>
    </cfRule>
  </conditionalFormatting>
  <conditionalFormatting sqref="G28">
    <cfRule type="cellIs" priority="7" dxfId="3" operator="equal" stopIfTrue="1">
      <formula>47255</formula>
    </cfRule>
  </conditionalFormatting>
  <conditionalFormatting sqref="L26:L30 F26:F30 F38:F42 L38:L42 F20:F24 L20:L24 F8:F12 L8:L12 L32:L36 F32:F36 L14:L18 F14:F18">
    <cfRule type="cellIs" priority="8" dxfId="1" operator="equal" stopIfTrue="1">
      <formula>"OJEE !"</formula>
    </cfRule>
  </conditionalFormatting>
  <conditionalFormatting sqref="G32:G33">
    <cfRule type="cellIs" priority="9" dxfId="3" operator="equal" stopIfTrue="1">
      <formula>8</formula>
    </cfRule>
  </conditionalFormatting>
  <conditionalFormatting sqref="D40">
    <cfRule type="cellIs" priority="10" dxfId="3" operator="equal" stopIfTrue="1">
      <formula>0.08</formula>
    </cfRule>
  </conditionalFormatting>
  <conditionalFormatting sqref="D26">
    <cfRule type="cellIs" priority="11" dxfId="3" operator="equal" stopIfTrue="1">
      <formula>3200</formula>
    </cfRule>
  </conditionalFormatting>
  <conditionalFormatting sqref="D27">
    <cfRule type="cellIs" priority="12" dxfId="3" operator="equal" stopIfTrue="1">
      <formula>3900</formula>
    </cfRule>
  </conditionalFormatting>
  <conditionalFormatting sqref="D28">
    <cfRule type="cellIs" priority="13" dxfId="3" operator="equal" stopIfTrue="1">
      <formula>0.9</formula>
    </cfRule>
  </conditionalFormatting>
  <conditionalFormatting sqref="D29">
    <cfRule type="cellIs" priority="14" dxfId="3" operator="equal" stopIfTrue="1">
      <formula>6.4</formula>
    </cfRule>
  </conditionalFormatting>
  <conditionalFormatting sqref="D30">
    <cfRule type="cellIs" priority="15" dxfId="3" operator="equal" stopIfTrue="1">
      <formula>640</formula>
    </cfRule>
  </conditionalFormatting>
  <conditionalFormatting sqref="D38">
    <cfRule type="cellIs" priority="16" dxfId="3" operator="equal" stopIfTrue="1">
      <formula>59000000</formula>
    </cfRule>
  </conditionalFormatting>
  <conditionalFormatting sqref="G38">
    <cfRule type="cellIs" priority="17" dxfId="3" operator="equal" stopIfTrue="1">
      <formula>550000000000000</formula>
    </cfRule>
  </conditionalFormatting>
  <conditionalFormatting sqref="G41">
    <cfRule type="cellIs" priority="18" dxfId="3" operator="equal" stopIfTrue="1">
      <formula>703000000</formula>
    </cfRule>
  </conditionalFormatting>
  <conditionalFormatting sqref="D39">
    <cfRule type="cellIs" priority="19" dxfId="3" operator="equal" stopIfTrue="1">
      <formula>7.3</formula>
    </cfRule>
  </conditionalFormatting>
  <conditionalFormatting sqref="D41">
    <cfRule type="cellIs" priority="20" dxfId="3" operator="equal" stopIfTrue="1">
      <formula>280000</formula>
    </cfRule>
  </conditionalFormatting>
  <conditionalFormatting sqref="D42">
    <cfRule type="cellIs" priority="21" dxfId="3" operator="equal" stopIfTrue="1">
      <formula>0.00000028</formula>
    </cfRule>
  </conditionalFormatting>
  <conditionalFormatting sqref="G42">
    <cfRule type="cellIs" priority="22" dxfId="3" operator="equal" stopIfTrue="1">
      <formula>3456789</formula>
    </cfRule>
  </conditionalFormatting>
  <conditionalFormatting sqref="G39">
    <cfRule type="cellIs" priority="23" dxfId="3" operator="equal" stopIfTrue="1">
      <formula>876440</formula>
    </cfRule>
  </conditionalFormatting>
  <conditionalFormatting sqref="G40">
    <cfRule type="cellIs" priority="24" dxfId="3" operator="equal" stopIfTrue="1">
      <formula>74621</formula>
    </cfRule>
  </conditionalFormatting>
  <conditionalFormatting sqref="D23">
    <cfRule type="cellIs" priority="25" dxfId="3" operator="equal" stopIfTrue="1">
      <formula>1000000000</formula>
    </cfRule>
  </conditionalFormatting>
  <conditionalFormatting sqref="D21">
    <cfRule type="cellIs" priority="26" dxfId="3" operator="equal" stopIfTrue="1">
      <formula>4000000000</formula>
    </cfRule>
  </conditionalFormatting>
  <conditionalFormatting sqref="D20">
    <cfRule type="cellIs" priority="27" dxfId="3" operator="equal" stopIfTrue="1">
      <formula>8000000000</formula>
    </cfRule>
  </conditionalFormatting>
  <conditionalFormatting sqref="D22">
    <cfRule type="cellIs" priority="28" dxfId="3" operator="equal" stopIfTrue="1">
      <formula>2000000000</formula>
    </cfRule>
  </conditionalFormatting>
  <conditionalFormatting sqref="D24">
    <cfRule type="cellIs" priority="29" dxfId="3" operator="equal" stopIfTrue="1">
      <formula>500000</formula>
    </cfRule>
  </conditionalFormatting>
  <conditionalFormatting sqref="J20">
    <cfRule type="cellIs" priority="30" dxfId="3" operator="equal" stopIfTrue="1">
      <formula>0.000001</formula>
    </cfRule>
  </conditionalFormatting>
  <conditionalFormatting sqref="J21">
    <cfRule type="cellIs" priority="31" dxfId="3" operator="equal" stopIfTrue="1">
      <formula>1000000000000</formula>
    </cfRule>
  </conditionalFormatting>
  <conditionalFormatting sqref="J22 J24">
    <cfRule type="cellIs" priority="32" dxfId="3" operator="equal" stopIfTrue="1">
      <formula>1</formula>
    </cfRule>
  </conditionalFormatting>
  <conditionalFormatting sqref="J23">
    <cfRule type="cellIs" priority="33" dxfId="3" operator="equal" stopIfTrue="1">
      <formula>0.001</formula>
    </cfRule>
  </conditionalFormatting>
  <conditionalFormatting sqref="J1">
    <cfRule type="cellIs" priority="34" dxfId="2" operator="equal" stopIfTrue="1">
      <formula>0</formula>
    </cfRule>
  </conditionalFormatting>
  <conditionalFormatting sqref="J9">
    <cfRule type="cellIs" priority="35" dxfId="3" operator="equal" stopIfTrue="1">
      <formula>4000</formula>
    </cfRule>
  </conditionalFormatting>
  <conditionalFormatting sqref="J8">
    <cfRule type="cellIs" priority="36" dxfId="3" operator="equal" stopIfTrue="1">
      <formula>40000</formula>
    </cfRule>
  </conditionalFormatting>
  <conditionalFormatting sqref="D16 D12 D8">
    <cfRule type="cellIs" priority="37" dxfId="3" operator="equal" stopIfTrue="1">
      <formula>6</formula>
    </cfRule>
  </conditionalFormatting>
  <conditionalFormatting sqref="D9">
    <cfRule type="cellIs" priority="38" dxfId="3" operator="equal" stopIfTrue="1">
      <formula>0.006</formula>
    </cfRule>
  </conditionalFormatting>
  <conditionalFormatting sqref="D10 D14:D15">
    <cfRule type="cellIs" priority="39" dxfId="3" operator="equal" stopIfTrue="1">
      <formula>600</formula>
    </cfRule>
  </conditionalFormatting>
  <conditionalFormatting sqref="D11">
    <cfRule type="cellIs" priority="40" dxfId="3" operator="equal" stopIfTrue="1">
      <formula>6000</formula>
    </cfRule>
  </conditionalFormatting>
  <conditionalFormatting sqref="J10">
    <cfRule type="cellIs" priority="41" dxfId="3" operator="equal" stopIfTrue="1">
      <formula>400000</formula>
    </cfRule>
  </conditionalFormatting>
  <conditionalFormatting sqref="J11">
    <cfRule type="cellIs" priority="42" dxfId="3" operator="equal" stopIfTrue="1">
      <formula>469000</formula>
    </cfRule>
  </conditionalFormatting>
  <conditionalFormatting sqref="J12">
    <cfRule type="cellIs" priority="43" dxfId="3" operator="equal" stopIfTrue="1">
      <formula>0.00469</formula>
    </cfRule>
  </conditionalFormatting>
  <conditionalFormatting sqref="D17">
    <cfRule type="cellIs" priority="44" dxfId="3" operator="equal" stopIfTrue="1">
      <formula>60000</formula>
    </cfRule>
  </conditionalFormatting>
  <conditionalFormatting sqref="J14">
    <cfRule type="cellIs" priority="45" dxfId="3" operator="equal" stopIfTrue="1">
      <formula>17</formula>
    </cfRule>
  </conditionalFormatting>
  <conditionalFormatting sqref="J15">
    <cfRule type="cellIs" priority="46" dxfId="3" operator="equal" stopIfTrue="1">
      <formula>170000</formula>
    </cfRule>
  </conditionalFormatting>
  <conditionalFormatting sqref="J16">
    <cfRule type="cellIs" priority="47" dxfId="3" operator="equal" stopIfTrue="1">
      <formula>9</formula>
    </cfRule>
  </conditionalFormatting>
  <conditionalFormatting sqref="J17">
    <cfRule type="cellIs" priority="48" dxfId="3" operator="equal" stopIfTrue="1">
      <formula>9000000</formula>
    </cfRule>
  </conditionalFormatting>
  <conditionalFormatting sqref="D32">
    <cfRule type="cellIs" priority="49" dxfId="3" operator="equal" stopIfTrue="1">
      <formula>27000000</formula>
    </cfRule>
  </conditionalFormatting>
  <conditionalFormatting sqref="D33">
    <cfRule type="cellIs" priority="50" dxfId="3" operator="equal" stopIfTrue="1">
      <formula>2700</formula>
    </cfRule>
  </conditionalFormatting>
  <conditionalFormatting sqref="D34">
    <cfRule type="cellIs" priority="51" dxfId="3" operator="equal" stopIfTrue="1">
      <formula>8500</formula>
    </cfRule>
  </conditionalFormatting>
  <conditionalFormatting sqref="D35">
    <cfRule type="cellIs" priority="52" dxfId="3" operator="equal" stopIfTrue="1">
      <formula>85000000</formula>
    </cfRule>
  </conditionalFormatting>
  <conditionalFormatting sqref="G34">
    <cfRule type="cellIs" priority="53" dxfId="3" operator="equal" stopIfTrue="1">
      <formula>369</formula>
    </cfRule>
  </conditionalFormatting>
  <conditionalFormatting sqref="G35">
    <cfRule type="cellIs" priority="54" dxfId="3" operator="equal" stopIfTrue="1">
      <formula>0.86</formula>
    </cfRule>
  </conditionalFormatting>
  <conditionalFormatting sqref="G36">
    <cfRule type="cellIs" priority="55" dxfId="3" operator="equal" stopIfTrue="1">
      <formula>3600</formula>
    </cfRule>
  </conditionalFormatting>
  <conditionalFormatting sqref="D36">
    <cfRule type="cellIs" priority="56" dxfId="3" operator="equal" stopIfTrue="1">
      <formula>6.3</formula>
    </cfRule>
  </conditionalFormatting>
  <conditionalFormatting sqref="J18">
    <cfRule type="cellIs" priority="57" dxfId="3" operator="equal" stopIfTrue="1">
      <formula>32</formula>
    </cfRule>
  </conditionalFormatting>
  <conditionalFormatting sqref="D18">
    <cfRule type="cellIs" priority="58" dxfId="3" operator="equal" stopIfTrue="1">
      <formula>125000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blackAndWhite="1" horizontalDpi="300" verticalDpi="300" orientation="portrait" paperSize="9" r:id="rId4"/>
  <headerFooter alignWithMargins="0">
    <oddHeader>&amp;L&amp;"Arial,Cursief"www.hoezowisknudde.nl&amp;C&amp;"Arial,Vet"&amp;14HET METRIEK STELSEL&amp;R&amp;6(c) JvdW  &amp;D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5">
    <tabColor indexed="22"/>
  </sheetPr>
  <dimension ref="A1:N43"/>
  <sheetViews>
    <sheetView showGridLines="0" showRowColHeaders="0" showOutlineSymbols="0" zoomScale="115" zoomScaleNormal="115" zoomScaleSheetLayoutView="100" workbookViewId="0" topLeftCell="A1">
      <pane ySplit="1" topLeftCell="BM2" activePane="bottomLeft" state="frozen"/>
      <selection pane="topLeft" activeCell="D9" sqref="D9"/>
      <selection pane="bottomLeft" activeCell="D8" sqref="D8"/>
    </sheetView>
  </sheetViews>
  <sheetFormatPr defaultColWidth="9.140625" defaultRowHeight="12.75"/>
  <cols>
    <col min="1" max="1" width="14.28125" style="9" customWidth="1"/>
    <col min="2" max="2" width="5.7109375" style="9" customWidth="1"/>
    <col min="3" max="3" width="2.8515625" style="10" customWidth="1"/>
    <col min="4" max="4" width="8.57421875" style="44" customWidth="1"/>
    <col min="5" max="5" width="5.7109375" style="9" customWidth="1"/>
    <col min="6" max="6" width="11.421875" style="9" customWidth="1"/>
    <col min="7" max="7" width="8.57421875" style="9" customWidth="1"/>
    <col min="8" max="8" width="5.7109375" style="9" customWidth="1"/>
    <col min="9" max="9" width="2.8515625" style="9" customWidth="1"/>
    <col min="10" max="10" width="8.57421875" style="9" customWidth="1"/>
    <col min="11" max="11" width="5.7109375" style="9" customWidth="1"/>
    <col min="12" max="12" width="11.421875" style="9" customWidth="1"/>
    <col min="13" max="13" width="6.57421875" style="9" customWidth="1"/>
    <col min="14" max="16384" width="9.140625" style="9" customWidth="1"/>
  </cols>
  <sheetData>
    <row r="1" spans="1:13" s="8" customFormat="1" ht="82.5" customHeight="1">
      <c r="A1" s="49">
        <f>IF(B1=0,"","goed:")</f>
      </c>
      <c r="B1" s="50">
        <f>COUNTIF(F$7:L$43,":)")</f>
        <v>0</v>
      </c>
      <c r="C1" s="53"/>
      <c r="D1" s="73" t="s">
        <v>107</v>
      </c>
      <c r="E1" s="74"/>
      <c r="F1" s="74"/>
      <c r="G1" s="74"/>
      <c r="H1" s="74"/>
      <c r="I1" s="74"/>
      <c r="J1" s="51">
        <f>COUNTIF(F2:L100,"OJEE !")</f>
        <v>1</v>
      </c>
      <c r="K1" s="68" t="str">
        <f>IF(J1=0,"","fout")</f>
        <v>fout</v>
      </c>
      <c r="L1" s="53"/>
      <c r="M1" s="14"/>
    </row>
    <row r="2" spans="1:12" s="8" customFormat="1" ht="22.5" customHeight="1">
      <c r="A2" s="114" t="s">
        <v>45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8" customFormat="1" ht="15" customHeight="1">
      <c r="A3" s="114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.75">
      <c r="A4" s="115" t="s">
        <v>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5.75">
      <c r="A5" s="112" t="s">
        <v>48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5.75">
      <c r="A6" s="110" t="s">
        <v>49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4" s="12" customFormat="1" ht="15.75">
      <c r="A7" s="3"/>
      <c r="B7" s="4"/>
      <c r="C7" s="3"/>
      <c r="D7" s="42"/>
      <c r="E7" s="3"/>
      <c r="F7" s="45"/>
      <c r="G7" s="3"/>
      <c r="H7" s="3"/>
      <c r="I7" s="3"/>
      <c r="J7" s="3"/>
      <c r="K7" s="3"/>
      <c r="L7" s="45"/>
      <c r="N7" s="13"/>
    </row>
    <row r="8" spans="1:12" ht="15">
      <c r="A8" s="5"/>
      <c r="B8" s="39" t="s">
        <v>118</v>
      </c>
      <c r="C8" s="2" t="s">
        <v>6</v>
      </c>
      <c r="D8" s="37"/>
      <c r="E8" s="1" t="s">
        <v>3</v>
      </c>
      <c r="F8" s="46">
        <f>IF((D8=""),"",IF((D8=10),":)","OJEE !"))</f>
      </c>
      <c r="G8" s="5"/>
      <c r="H8" s="39" t="s">
        <v>118</v>
      </c>
      <c r="I8" s="2" t="s">
        <v>6</v>
      </c>
      <c r="J8" s="37"/>
      <c r="K8" s="1" t="s">
        <v>35</v>
      </c>
      <c r="L8" s="46">
        <f>IF((J8=""),"",IF((J8=100),":)","OJEE !"))</f>
      </c>
    </row>
    <row r="9" spans="1:12" ht="15">
      <c r="A9" s="5"/>
      <c r="B9" s="39" t="s">
        <v>144</v>
      </c>
      <c r="C9" s="2" t="s">
        <v>6</v>
      </c>
      <c r="D9" s="37">
        <v>2</v>
      </c>
      <c r="E9" s="1" t="s">
        <v>3</v>
      </c>
      <c r="F9" s="46" t="str">
        <f>IF((D9=""),"",IF((D9=20),":)","OJEE !"))</f>
        <v>OJEE !</v>
      </c>
      <c r="G9" s="5"/>
      <c r="H9" s="39" t="s">
        <v>119</v>
      </c>
      <c r="I9" s="2" t="s">
        <v>6</v>
      </c>
      <c r="J9" s="37"/>
      <c r="K9" s="1" t="s">
        <v>35</v>
      </c>
      <c r="L9" s="46">
        <f>IF((J9=""),"",IF((J9=300),":)","OJEE !"))</f>
      </c>
    </row>
    <row r="10" spans="1:12" ht="15">
      <c r="A10" s="5"/>
      <c r="B10" s="39" t="s">
        <v>145</v>
      </c>
      <c r="C10" s="2" t="s">
        <v>6</v>
      </c>
      <c r="D10" s="37"/>
      <c r="E10" s="1" t="s">
        <v>3</v>
      </c>
      <c r="F10" s="46">
        <f>IF((D10=""),"",IF((D10=40),":)","OJEE !"))</f>
      </c>
      <c r="G10" s="5"/>
      <c r="H10" s="39" t="s">
        <v>120</v>
      </c>
      <c r="I10" s="2" t="s">
        <v>6</v>
      </c>
      <c r="J10" s="37"/>
      <c r="K10" s="1" t="s">
        <v>35</v>
      </c>
      <c r="L10" s="46">
        <f>IF((J10=""),"",IF((J10=600),":)","OJEE !"))</f>
      </c>
    </row>
    <row r="11" spans="1:12" ht="15">
      <c r="A11" s="5"/>
      <c r="B11" s="39" t="s">
        <v>146</v>
      </c>
      <c r="C11" s="2" t="s">
        <v>6</v>
      </c>
      <c r="D11" s="37"/>
      <c r="E11" s="1" t="s">
        <v>3</v>
      </c>
      <c r="F11" s="46">
        <f>IF((D11=""),"",IF((D11=80),":)","OJEE !"))</f>
      </c>
      <c r="G11" s="5"/>
      <c r="H11" s="39" t="s">
        <v>121</v>
      </c>
      <c r="I11" s="2" t="s">
        <v>6</v>
      </c>
      <c r="J11" s="37"/>
      <c r="K11" s="1" t="s">
        <v>35</v>
      </c>
      <c r="L11" s="46">
        <f>IF((J11=""),"",IF((J11=1200),":)","OJEE !"))</f>
      </c>
    </row>
    <row r="12" spans="1:12" ht="15">
      <c r="A12" s="5"/>
      <c r="B12" s="39" t="s">
        <v>147</v>
      </c>
      <c r="C12" s="2" t="s">
        <v>6</v>
      </c>
      <c r="D12" s="37"/>
      <c r="E12" s="1" t="s">
        <v>3</v>
      </c>
      <c r="F12" s="46">
        <f>IF((D12=""),"",IF((D12=160),":)","OJEE !"))</f>
      </c>
      <c r="G12" s="5"/>
      <c r="H12" s="39" t="s">
        <v>122</v>
      </c>
      <c r="I12" s="2" t="s">
        <v>6</v>
      </c>
      <c r="J12" s="37"/>
      <c r="K12" s="1" t="s">
        <v>35</v>
      </c>
      <c r="L12" s="46">
        <f>IF((J12=""),"",IF((J12=240),":)","OJEE !"))</f>
      </c>
    </row>
    <row r="13" spans="1:12" s="12" customFormat="1" ht="30" customHeight="1">
      <c r="A13" s="7"/>
      <c r="B13" s="3"/>
      <c r="C13" s="3"/>
      <c r="D13" s="42"/>
      <c r="E13" s="3"/>
      <c r="F13" s="46"/>
      <c r="G13" s="7"/>
      <c r="H13" s="41"/>
      <c r="I13" s="3"/>
      <c r="J13" s="3"/>
      <c r="K13" s="3"/>
      <c r="L13" s="46"/>
    </row>
    <row r="14" spans="1:12" ht="15">
      <c r="A14" s="5"/>
      <c r="B14" s="39" t="s">
        <v>123</v>
      </c>
      <c r="C14" s="2" t="s">
        <v>6</v>
      </c>
      <c r="D14" s="37"/>
      <c r="E14" s="1" t="s">
        <v>35</v>
      </c>
      <c r="F14" s="46">
        <f>IF((D14=""),"",IF((D14=10),":)","OJEE !"))</f>
      </c>
      <c r="G14" s="5"/>
      <c r="H14" s="39" t="s">
        <v>123</v>
      </c>
      <c r="I14" s="2" t="s">
        <v>6</v>
      </c>
      <c r="J14" s="37"/>
      <c r="K14" s="1" t="s">
        <v>38</v>
      </c>
      <c r="L14" s="46">
        <f>IF((J14=""),"",IF((J14=100),":)","OJEE !"))</f>
      </c>
    </row>
    <row r="15" spans="1:12" ht="15">
      <c r="A15" s="5"/>
      <c r="B15" s="39" t="s">
        <v>148</v>
      </c>
      <c r="C15" s="2" t="s">
        <v>6</v>
      </c>
      <c r="D15" s="37"/>
      <c r="E15" s="1" t="s">
        <v>35</v>
      </c>
      <c r="F15" s="46">
        <f>IF((D15=""),"",IF((D15=50),":)","OJEE !"))</f>
      </c>
      <c r="G15" s="5"/>
      <c r="H15" s="39" t="s">
        <v>124</v>
      </c>
      <c r="I15" s="2" t="s">
        <v>6</v>
      </c>
      <c r="J15" s="37"/>
      <c r="K15" s="1" t="s">
        <v>38</v>
      </c>
      <c r="L15" s="46">
        <f>IF((J15=""),"",IF((J15=1000),":)","OJEE !"))</f>
      </c>
    </row>
    <row r="16" spans="1:12" ht="15">
      <c r="A16" s="5"/>
      <c r="B16" s="39" t="s">
        <v>124</v>
      </c>
      <c r="C16" s="2" t="s">
        <v>6</v>
      </c>
      <c r="D16" s="37"/>
      <c r="E16" s="1" t="s">
        <v>35</v>
      </c>
      <c r="F16" s="46">
        <f>IF((D16=""),"",IF((D16=100),":)","OJEE !"))</f>
      </c>
      <c r="G16" s="5"/>
      <c r="H16" s="39" t="s">
        <v>125</v>
      </c>
      <c r="I16" s="2" t="s">
        <v>6</v>
      </c>
      <c r="J16" s="37"/>
      <c r="K16" s="1" t="s">
        <v>38</v>
      </c>
      <c r="L16" s="46">
        <f>IF((J16=""),"",IF((J16=10),":)","OJEE !"))</f>
      </c>
    </row>
    <row r="17" spans="1:12" ht="15">
      <c r="A17" s="5"/>
      <c r="B17" s="39" t="s">
        <v>149</v>
      </c>
      <c r="C17" s="2" t="s">
        <v>6</v>
      </c>
      <c r="D17" s="37"/>
      <c r="E17" s="1" t="s">
        <v>35</v>
      </c>
      <c r="F17" s="46">
        <f>IF((D17=""),"",IF((D17=5),":)","OJEE !"))</f>
      </c>
      <c r="G17" s="5"/>
      <c r="H17" s="39" t="s">
        <v>126</v>
      </c>
      <c r="I17" s="2" t="s">
        <v>6</v>
      </c>
      <c r="J17" s="37"/>
      <c r="K17" s="1" t="s">
        <v>38</v>
      </c>
      <c r="L17" s="46">
        <f>IF((J17=""),"",IF((J17=1),":)","OJEE !"))</f>
      </c>
    </row>
    <row r="18" spans="1:12" ht="15">
      <c r="A18" s="5"/>
      <c r="B18" s="39" t="s">
        <v>150</v>
      </c>
      <c r="C18" s="2" t="s">
        <v>6</v>
      </c>
      <c r="D18" s="37"/>
      <c r="E18" s="1" t="s">
        <v>35</v>
      </c>
      <c r="F18" s="46">
        <f>IF((D18=""),"",IF((D18=75),":)","OJEE !"))</f>
      </c>
      <c r="G18" s="5"/>
      <c r="H18" s="39" t="s">
        <v>127</v>
      </c>
      <c r="I18" s="2" t="s">
        <v>6</v>
      </c>
      <c r="J18" s="37"/>
      <c r="K18" s="1" t="s">
        <v>38</v>
      </c>
      <c r="L18" s="46">
        <f>IF((J18=""),"",IF((J18=1010),":)","OJEE !"))</f>
      </c>
    </row>
    <row r="19" spans="1:12" s="12" customFormat="1" ht="30" customHeight="1">
      <c r="A19" s="7"/>
      <c r="B19" s="3"/>
      <c r="C19" s="3"/>
      <c r="D19" s="42"/>
      <c r="E19" s="3"/>
      <c r="F19" s="46"/>
      <c r="G19" s="7"/>
      <c r="H19" s="3"/>
      <c r="I19" s="3"/>
      <c r="J19" s="3"/>
      <c r="K19" s="3"/>
      <c r="L19" s="46"/>
    </row>
    <row r="20" spans="1:12" ht="15">
      <c r="A20" s="5"/>
      <c r="B20" s="39" t="s">
        <v>151</v>
      </c>
      <c r="C20" s="2" t="s">
        <v>6</v>
      </c>
      <c r="D20" s="37"/>
      <c r="E20" s="1" t="s">
        <v>32</v>
      </c>
      <c r="F20" s="46">
        <f>IF((D20=""),"",IF((D20=1000),":)","OJEE !"))</f>
      </c>
      <c r="G20" s="5"/>
      <c r="H20" s="39" t="s">
        <v>128</v>
      </c>
      <c r="I20" s="2" t="s">
        <v>6</v>
      </c>
      <c r="J20" s="37"/>
      <c r="K20" s="1" t="s">
        <v>32</v>
      </c>
      <c r="L20" s="46">
        <f>IF((J20=""),"",IF((J20=10),":)","OJEE !"))</f>
      </c>
    </row>
    <row r="21" spans="1:12" ht="15">
      <c r="A21" s="5"/>
      <c r="B21" s="39" t="s">
        <v>113</v>
      </c>
      <c r="C21" s="2" t="s">
        <v>6</v>
      </c>
      <c r="D21" s="37"/>
      <c r="E21" s="1" t="s">
        <v>32</v>
      </c>
      <c r="F21" s="46">
        <f>IF((D21=""),"",IF((D21=4000),":)","OJEE !"))</f>
      </c>
      <c r="G21" s="5"/>
      <c r="H21" s="39" t="s">
        <v>129</v>
      </c>
      <c r="I21" s="2" t="s">
        <v>6</v>
      </c>
      <c r="J21" s="37"/>
      <c r="K21" s="1" t="s">
        <v>32</v>
      </c>
      <c r="L21" s="46">
        <f>IF((J21=""),"",IF((J21=120),":)","OJEE !"))</f>
      </c>
    </row>
    <row r="22" spans="1:12" ht="15">
      <c r="A22" s="5"/>
      <c r="B22" s="39" t="s">
        <v>152</v>
      </c>
      <c r="C22" s="2" t="s">
        <v>6</v>
      </c>
      <c r="D22" s="37"/>
      <c r="E22" s="1" t="s">
        <v>32</v>
      </c>
      <c r="F22" s="46">
        <f>IF((D22=""),"",IF((D22=40000),":)","OJEE !"))</f>
      </c>
      <c r="G22" s="5"/>
      <c r="H22" s="39" t="s">
        <v>130</v>
      </c>
      <c r="I22" s="2" t="s">
        <v>6</v>
      </c>
      <c r="J22" s="38"/>
      <c r="K22" s="1" t="s">
        <v>32</v>
      </c>
      <c r="L22" s="46">
        <f>IF((J22=""),"",IF((J22=1.2),":)","OJEE !"))</f>
      </c>
    </row>
    <row r="23" spans="1:12" ht="15">
      <c r="A23" s="5"/>
      <c r="B23" s="39" t="s">
        <v>153</v>
      </c>
      <c r="C23" s="2" t="s">
        <v>6</v>
      </c>
      <c r="D23" s="37"/>
      <c r="E23" s="1" t="s">
        <v>32</v>
      </c>
      <c r="F23" s="46">
        <f>IF((D23=""),"",IF((D23=200),":)","OJEE !"))</f>
      </c>
      <c r="G23" s="5"/>
      <c r="H23" s="39" t="s">
        <v>131</v>
      </c>
      <c r="I23" s="2" t="s">
        <v>6</v>
      </c>
      <c r="J23" s="37"/>
      <c r="K23" s="1" t="s">
        <v>32</v>
      </c>
      <c r="L23" s="46">
        <f>IF((J23=""),"",IF((J23=1000),":)","OJEE !"))</f>
      </c>
    </row>
    <row r="24" spans="1:12" ht="15">
      <c r="A24" s="1"/>
      <c r="B24" s="39" t="s">
        <v>154</v>
      </c>
      <c r="C24" s="2" t="s">
        <v>6</v>
      </c>
      <c r="D24" s="37"/>
      <c r="E24" s="1" t="s">
        <v>32</v>
      </c>
      <c r="F24" s="46">
        <f>IF((D24=""),"",IF((D24=2),":)","OJEE !"))</f>
      </c>
      <c r="G24" s="5"/>
      <c r="H24" s="39" t="s">
        <v>132</v>
      </c>
      <c r="I24" s="2" t="s">
        <v>6</v>
      </c>
      <c r="J24" s="38"/>
      <c r="K24" s="1" t="s">
        <v>32</v>
      </c>
      <c r="L24" s="46">
        <f>IF((J24=""),"",IF((J24=7.9),":)","OJEE !"))</f>
      </c>
    </row>
    <row r="25" spans="1:12" s="12" customFormat="1" ht="30" customHeight="1">
      <c r="A25" s="7"/>
      <c r="B25" s="3"/>
      <c r="C25" s="3"/>
      <c r="D25" s="42"/>
      <c r="E25" s="3"/>
      <c r="F25" s="46"/>
      <c r="G25" s="7"/>
      <c r="H25" s="3"/>
      <c r="I25" s="3"/>
      <c r="J25" s="3"/>
      <c r="K25" s="3"/>
      <c r="L25" s="46"/>
    </row>
    <row r="26" spans="1:12" ht="15.75">
      <c r="A26" s="5"/>
      <c r="B26" s="39" t="s">
        <v>155</v>
      </c>
      <c r="C26" s="2" t="s">
        <v>6</v>
      </c>
      <c r="D26" s="37"/>
      <c r="E26" s="1" t="s">
        <v>32</v>
      </c>
      <c r="F26" s="46">
        <f>IF((D26=""),"",IF((D26=8000),":)","OJEE !"))</f>
      </c>
      <c r="G26" s="5"/>
      <c r="H26" s="39" t="s">
        <v>133</v>
      </c>
      <c r="I26" s="2" t="s">
        <v>6</v>
      </c>
      <c r="J26" s="37"/>
      <c r="K26" s="1" t="s">
        <v>35</v>
      </c>
      <c r="L26" s="46">
        <f>IF((J26=""),"",IF((J26=2300),":)","OJEE !"))</f>
      </c>
    </row>
    <row r="27" spans="1:12" ht="15.75">
      <c r="A27" s="5"/>
      <c r="B27" s="39" t="s">
        <v>156</v>
      </c>
      <c r="C27" s="2" t="s">
        <v>6</v>
      </c>
      <c r="D27" s="37"/>
      <c r="E27" s="1" t="s">
        <v>32</v>
      </c>
      <c r="F27" s="46">
        <f>IF((D27=""),"",IF((D27=800),":)","OJEE !"))</f>
      </c>
      <c r="G27" s="5"/>
      <c r="H27" s="39" t="s">
        <v>134</v>
      </c>
      <c r="I27" s="2" t="s">
        <v>6</v>
      </c>
      <c r="J27" s="38"/>
      <c r="K27" s="1" t="s">
        <v>35</v>
      </c>
      <c r="L27" s="46">
        <f>IF((J27=""),"",IF((J27=2.3),":)","OJEE !"))</f>
      </c>
    </row>
    <row r="28" spans="1:12" ht="15">
      <c r="A28" s="5"/>
      <c r="B28" s="39" t="s">
        <v>157</v>
      </c>
      <c r="C28" s="2" t="s">
        <v>6</v>
      </c>
      <c r="D28" s="37"/>
      <c r="E28" s="1" t="s">
        <v>32</v>
      </c>
      <c r="F28" s="46">
        <f>IF((D28=""),"",IF((D28=80),":)","OJEE !"))</f>
      </c>
      <c r="G28" s="1"/>
      <c r="H28" s="39" t="s">
        <v>135</v>
      </c>
      <c r="I28" s="2" t="s">
        <v>6</v>
      </c>
      <c r="J28" s="38"/>
      <c r="K28" s="1" t="s">
        <v>35</v>
      </c>
      <c r="L28" s="46">
        <f>IF((J28=""),"",IF((J28=2.3),":)","OJEE !"))</f>
      </c>
    </row>
    <row r="29" spans="1:12" ht="15">
      <c r="A29" s="5"/>
      <c r="B29" s="39" t="s">
        <v>146</v>
      </c>
      <c r="C29" s="2" t="s">
        <v>6</v>
      </c>
      <c r="D29" s="37"/>
      <c r="E29" s="1" t="s">
        <v>32</v>
      </c>
      <c r="F29" s="46">
        <f>IF((D29=""),"",IF((D29=8),":)","OJEE !"))</f>
      </c>
      <c r="G29" s="5"/>
      <c r="H29" s="39" t="s">
        <v>136</v>
      </c>
      <c r="I29" s="2" t="s">
        <v>6</v>
      </c>
      <c r="J29" s="37"/>
      <c r="K29" s="1" t="s">
        <v>35</v>
      </c>
      <c r="L29" s="46">
        <f>IF((J29=""),"",IF((J29=23000),":)","OJEE !"))</f>
      </c>
    </row>
    <row r="30" spans="1:12" ht="15">
      <c r="A30" s="1"/>
      <c r="B30" s="39" t="s">
        <v>158</v>
      </c>
      <c r="C30" s="2" t="s">
        <v>6</v>
      </c>
      <c r="D30" s="38"/>
      <c r="E30" s="1" t="s">
        <v>32</v>
      </c>
      <c r="F30" s="46">
        <f>IF((D30=""),"",IF((D30=0.08),":)","OJEE !"))</f>
      </c>
      <c r="G30" s="1"/>
      <c r="H30" s="39" t="s">
        <v>137</v>
      </c>
      <c r="I30" s="2" t="s">
        <v>6</v>
      </c>
      <c r="J30" s="37"/>
      <c r="K30" s="1" t="s">
        <v>35</v>
      </c>
      <c r="L30" s="46">
        <f>IF((J30=""),"",IF((J30=23000),":)","OJEE !"))</f>
      </c>
    </row>
    <row r="31" spans="1:12" s="12" customFormat="1" ht="30" customHeight="1">
      <c r="A31" s="7"/>
      <c r="B31" s="3"/>
      <c r="C31" s="3"/>
      <c r="D31" s="42"/>
      <c r="E31" s="3"/>
      <c r="F31" s="46"/>
      <c r="G31" s="7"/>
      <c r="H31" s="3"/>
      <c r="I31" s="3"/>
      <c r="J31" s="3"/>
      <c r="K31" s="3"/>
      <c r="L31" s="46"/>
    </row>
    <row r="32" spans="1:12" ht="15">
      <c r="A32" s="5"/>
      <c r="B32" s="40" t="s">
        <v>140</v>
      </c>
      <c r="C32" s="2" t="s">
        <v>6</v>
      </c>
      <c r="D32" s="37"/>
      <c r="E32" s="1" t="s">
        <v>36</v>
      </c>
      <c r="F32" s="46">
        <f>IF((D32=""),"",IF((D32=6),":)","OJEE !"))</f>
      </c>
      <c r="G32" s="5"/>
      <c r="H32" s="39" t="s">
        <v>113</v>
      </c>
      <c r="I32" s="2" t="s">
        <v>6</v>
      </c>
      <c r="J32" s="37"/>
      <c r="K32" s="1" t="s">
        <v>34</v>
      </c>
      <c r="L32" s="46">
        <f>IF((J32=""),"",IF((J32=40000),":)","OJEE !"))</f>
      </c>
    </row>
    <row r="33" spans="1:12" ht="15">
      <c r="A33" s="5"/>
      <c r="B33" s="40" t="s">
        <v>141</v>
      </c>
      <c r="C33" s="2" t="s">
        <v>6</v>
      </c>
      <c r="D33" s="38"/>
      <c r="E33" s="1" t="s">
        <v>36</v>
      </c>
      <c r="F33" s="46">
        <f>IF((D33=""),"",IF((D33=0.006),":)","OJEE !"))</f>
      </c>
      <c r="G33" s="5"/>
      <c r="H33" s="39" t="s">
        <v>114</v>
      </c>
      <c r="I33" s="2" t="s">
        <v>6</v>
      </c>
      <c r="J33" s="37"/>
      <c r="K33" s="1" t="s">
        <v>37</v>
      </c>
      <c r="L33" s="46">
        <f>IF((J33=""),"",IF((J33=4000),":)","OJEE !"))</f>
      </c>
    </row>
    <row r="34" spans="1:12" ht="15">
      <c r="A34" s="5"/>
      <c r="B34" s="40" t="s">
        <v>165</v>
      </c>
      <c r="C34" s="2" t="s">
        <v>6</v>
      </c>
      <c r="D34" s="37"/>
      <c r="E34" s="1" t="s">
        <v>36</v>
      </c>
      <c r="F34" s="46">
        <f>IF((D34=""),"",IF((D34=6000),":)","OJEE !"))</f>
      </c>
      <c r="G34" s="5"/>
      <c r="H34" s="39" t="s">
        <v>115</v>
      </c>
      <c r="I34" s="2" t="s">
        <v>6</v>
      </c>
      <c r="J34" s="37"/>
      <c r="K34" s="1" t="s">
        <v>32</v>
      </c>
      <c r="L34" s="46">
        <f>IF((J34=""),"",IF((J34=400000),":)","OJEE !"))</f>
      </c>
    </row>
    <row r="35" spans="1:12" ht="15">
      <c r="A35" s="5"/>
      <c r="B35" s="40" t="s">
        <v>142</v>
      </c>
      <c r="C35" s="2" t="s">
        <v>6</v>
      </c>
      <c r="D35" s="37"/>
      <c r="E35" s="1" t="s">
        <v>36</v>
      </c>
      <c r="F35" s="46">
        <f>IF((D35=""),"",IF((D35=6000),":)","OJEE !"))</f>
      </c>
      <c r="G35" s="5"/>
      <c r="H35" s="39" t="s">
        <v>116</v>
      </c>
      <c r="I35" s="2" t="s">
        <v>6</v>
      </c>
      <c r="J35" s="37"/>
      <c r="K35" s="1" t="s">
        <v>37</v>
      </c>
      <c r="L35" s="46">
        <f>IF((J35=""),"",IF((J35=469000),":)","OJEE !"))</f>
      </c>
    </row>
    <row r="36" spans="1:12" ht="15">
      <c r="A36" s="5"/>
      <c r="B36" s="40" t="s">
        <v>143</v>
      </c>
      <c r="C36" s="2" t="s">
        <v>6</v>
      </c>
      <c r="D36" s="37"/>
      <c r="E36" s="1" t="s">
        <v>36</v>
      </c>
      <c r="F36" s="46">
        <f>IF((D36=""),"",IF((D36=6),":)","OJEE !"))</f>
      </c>
      <c r="G36" s="1"/>
      <c r="H36" s="39" t="s">
        <v>117</v>
      </c>
      <c r="I36" s="2" t="s">
        <v>6</v>
      </c>
      <c r="J36" s="38"/>
      <c r="K36" s="1" t="s">
        <v>37</v>
      </c>
      <c r="L36" s="46">
        <f>IF((J36=""),"",IF((J36=0.00469),":)","OJEE !"))</f>
      </c>
    </row>
    <row r="37" spans="1:12" s="12" customFormat="1" ht="30" customHeight="1">
      <c r="A37" s="7"/>
      <c r="B37" s="3"/>
      <c r="C37" s="3"/>
      <c r="D37" s="42"/>
      <c r="E37" s="3"/>
      <c r="F37" s="46"/>
      <c r="G37" s="3"/>
      <c r="H37" s="3"/>
      <c r="I37" s="3"/>
      <c r="J37" s="3"/>
      <c r="K37" s="3"/>
      <c r="L37" s="46"/>
    </row>
    <row r="38" spans="1:12" ht="15">
      <c r="A38" s="5"/>
      <c r="B38" s="39" t="s">
        <v>167</v>
      </c>
      <c r="C38" s="2" t="s">
        <v>6</v>
      </c>
      <c r="D38" s="38"/>
      <c r="E38" s="1" t="s">
        <v>166</v>
      </c>
      <c r="F38" s="46">
        <f>IF((D38=""),"",IF((D38=3.2),":)","OJEE !"))</f>
      </c>
      <c r="G38" s="37"/>
      <c r="H38" s="1" t="s">
        <v>34</v>
      </c>
      <c r="I38" s="2" t="s">
        <v>6</v>
      </c>
      <c r="J38" s="7" t="s">
        <v>108</v>
      </c>
      <c r="K38" s="1"/>
      <c r="L38" s="46">
        <f>IF((G38=""),"",IF((G38=88000000),":)","OJEE !"))</f>
      </c>
    </row>
    <row r="39" spans="1:12" ht="15">
      <c r="A39" s="5"/>
      <c r="B39" s="39" t="s">
        <v>138</v>
      </c>
      <c r="C39" s="2" t="s">
        <v>6</v>
      </c>
      <c r="D39" s="37"/>
      <c r="E39" s="1" t="s">
        <v>37</v>
      </c>
      <c r="F39" s="46">
        <f>IF((D39=""),"",IF((D39=3900),":)","OJEE !"))</f>
      </c>
      <c r="G39" s="37"/>
      <c r="H39" s="1" t="s">
        <v>38</v>
      </c>
      <c r="I39" s="2" t="s">
        <v>6</v>
      </c>
      <c r="J39" s="7" t="s">
        <v>109</v>
      </c>
      <c r="K39" s="1"/>
      <c r="L39" s="46">
        <f>IF((G39=""),"",IF((G39=5430),":)","OJEE !"))</f>
      </c>
    </row>
    <row r="40" spans="1:12" ht="15">
      <c r="A40" s="5"/>
      <c r="B40" s="39" t="s">
        <v>159</v>
      </c>
      <c r="C40" s="2" t="s">
        <v>6</v>
      </c>
      <c r="D40" s="38"/>
      <c r="E40" s="1" t="s">
        <v>36</v>
      </c>
      <c r="F40" s="46">
        <f>IF((D40=""),"",IF((D40=0.9),":)","OJEE !"))</f>
      </c>
      <c r="G40" s="38"/>
      <c r="H40" s="1" t="s">
        <v>166</v>
      </c>
      <c r="I40" s="2" t="s">
        <v>6</v>
      </c>
      <c r="J40" s="7" t="s">
        <v>110</v>
      </c>
      <c r="K40" s="1"/>
      <c r="L40" s="46">
        <f>IF((G40=""),"",IF((G40=47.255),":)","OJEE !"))</f>
      </c>
    </row>
    <row r="41" spans="1:12" ht="15">
      <c r="A41" s="5"/>
      <c r="B41" s="39" t="s">
        <v>139</v>
      </c>
      <c r="C41" s="2" t="s">
        <v>6</v>
      </c>
      <c r="D41" s="38"/>
      <c r="E41" s="1" t="s">
        <v>37</v>
      </c>
      <c r="F41" s="46">
        <f>IF((D41=""),"",IF((D41=6.4),":)","OJEE !"))</f>
      </c>
      <c r="G41" s="37"/>
      <c r="H41" s="1" t="s">
        <v>37</v>
      </c>
      <c r="I41" s="2" t="s">
        <v>6</v>
      </c>
      <c r="J41" s="7" t="s">
        <v>111</v>
      </c>
      <c r="K41" s="1"/>
      <c r="L41" s="46">
        <f>IF((G41=""),"",IF((G41=3070000),":)","OJEE !"))</f>
      </c>
    </row>
    <row r="42" spans="1:12" ht="15">
      <c r="A42" s="1"/>
      <c r="B42" s="39" t="s">
        <v>139</v>
      </c>
      <c r="C42" s="2" t="s">
        <v>6</v>
      </c>
      <c r="D42" s="37"/>
      <c r="E42" s="1" t="s">
        <v>34</v>
      </c>
      <c r="F42" s="46">
        <f>IF((D42=""),"",IF((D42=640),":)","OJEE !"))</f>
      </c>
      <c r="G42" s="38"/>
      <c r="H42" s="1" t="s">
        <v>37</v>
      </c>
      <c r="I42" s="2" t="s">
        <v>6</v>
      </c>
      <c r="J42" s="36" t="s">
        <v>112</v>
      </c>
      <c r="K42" s="1"/>
      <c r="L42" s="46">
        <f>IF((G42=""),"",IF((G42=0.125),":)","OJEE !"))</f>
      </c>
    </row>
    <row r="43" spans="1:12" ht="15">
      <c r="A43" s="1"/>
      <c r="B43" s="1"/>
      <c r="C43" s="2"/>
      <c r="D43" s="43"/>
      <c r="E43" s="1"/>
      <c r="F43" s="46"/>
      <c r="G43" s="1"/>
      <c r="H43" s="1"/>
      <c r="I43" s="1"/>
      <c r="J43" s="1"/>
      <c r="K43" s="1"/>
      <c r="L43" s="46"/>
    </row>
  </sheetData>
  <sheetProtection password="CA81" sheet="1" objects="1" scenarios="1" selectLockedCells="1"/>
  <mergeCells count="6">
    <mergeCell ref="A6:L6"/>
    <mergeCell ref="D1:I1"/>
    <mergeCell ref="A5:L5"/>
    <mergeCell ref="A2:L2"/>
    <mergeCell ref="A3:L3"/>
    <mergeCell ref="A4:L4"/>
  </mergeCells>
  <conditionalFormatting sqref="F7 F13 F19 F25">
    <cfRule type="cellIs" priority="1" dxfId="0" operator="equal" stopIfTrue="1">
      <formula>"OKE !"</formula>
    </cfRule>
    <cfRule type="cellIs" priority="2" dxfId="1" operator="notEqual" stopIfTrue="1">
      <formula>"OKE !"</formula>
    </cfRule>
  </conditionalFormatting>
  <conditionalFormatting sqref="L13 F31 F37 L31 L25 L19 L7 L37">
    <cfRule type="cellIs" priority="3" dxfId="0" operator="equal" stopIfTrue="1">
      <formula>"OKE !"</formula>
    </cfRule>
    <cfRule type="cellIs" priority="4" dxfId="1" operator="notEqual" stopIfTrue="1">
      <formula>"""=""OKE !"</formula>
    </cfRule>
  </conditionalFormatting>
  <conditionalFormatting sqref="F8:F12 L14:L18 L38:L42 F20:F24 F26:F30 L8:L12 L32:L36 L26:L30 L20:L24 F32:F36 F38:F42 F14:F18">
    <cfRule type="cellIs" priority="5" dxfId="1" operator="equal" stopIfTrue="1">
      <formula>"OJEE !"</formula>
    </cfRule>
  </conditionalFormatting>
  <conditionalFormatting sqref="J1">
    <cfRule type="cellIs" priority="6" dxfId="2" operator="equal" stopIfTrue="1">
      <formula>0</formula>
    </cfRule>
  </conditionalFormatting>
  <conditionalFormatting sqref="B1">
    <cfRule type="cellIs" priority="7" dxfId="2" operator="equal" stopIfTrue="1">
      <formula>0</formula>
    </cfRule>
  </conditionalFormatting>
  <conditionalFormatting sqref="D14 J16 J20 D8">
    <cfRule type="cellIs" priority="8" dxfId="3" operator="equal" stopIfTrue="1">
      <formula>10</formula>
    </cfRule>
  </conditionalFormatting>
  <conditionalFormatting sqref="D9">
    <cfRule type="cellIs" priority="9" dxfId="3" operator="equal" stopIfTrue="1">
      <formula>20</formula>
    </cfRule>
  </conditionalFormatting>
  <conditionalFormatting sqref="D10">
    <cfRule type="cellIs" priority="10" dxfId="3" operator="equal" stopIfTrue="1">
      <formula>40</formula>
    </cfRule>
  </conditionalFormatting>
  <conditionalFormatting sqref="D11 D28">
    <cfRule type="cellIs" priority="11" dxfId="3" operator="equal" stopIfTrue="1">
      <formula>80</formula>
    </cfRule>
  </conditionalFormatting>
  <conditionalFormatting sqref="D12">
    <cfRule type="cellIs" priority="12" dxfId="3" operator="equal" stopIfTrue="1">
      <formula>160</formula>
    </cfRule>
  </conditionalFormatting>
  <conditionalFormatting sqref="D15">
    <cfRule type="cellIs" priority="13" dxfId="3" operator="equal" stopIfTrue="1">
      <formula>50</formula>
    </cfRule>
  </conditionalFormatting>
  <conditionalFormatting sqref="D16 J14 J8">
    <cfRule type="cellIs" priority="14" dxfId="3" operator="equal" stopIfTrue="1">
      <formula>100</formula>
    </cfRule>
  </conditionalFormatting>
  <conditionalFormatting sqref="D17">
    <cfRule type="cellIs" priority="15" dxfId="3" operator="equal" stopIfTrue="1">
      <formula>5</formula>
    </cfRule>
  </conditionalFormatting>
  <conditionalFormatting sqref="D18">
    <cfRule type="cellIs" priority="16" dxfId="3" operator="equal" stopIfTrue="1">
      <formula>75</formula>
    </cfRule>
  </conditionalFormatting>
  <conditionalFormatting sqref="D20 J15 J23">
    <cfRule type="cellIs" priority="17" dxfId="3" operator="equal" stopIfTrue="1">
      <formula>1000</formula>
    </cfRule>
  </conditionalFormatting>
  <conditionalFormatting sqref="D21 J33">
    <cfRule type="cellIs" priority="18" dxfId="3" operator="equal" stopIfTrue="1">
      <formula>4000</formula>
    </cfRule>
  </conditionalFormatting>
  <conditionalFormatting sqref="D22 J32">
    <cfRule type="cellIs" priority="19" dxfId="3" operator="equal" stopIfTrue="1">
      <formula>40000</formula>
    </cfRule>
  </conditionalFormatting>
  <conditionalFormatting sqref="D23">
    <cfRule type="cellIs" priority="20" dxfId="3" operator="equal" stopIfTrue="1">
      <formula>200</formula>
    </cfRule>
  </conditionalFormatting>
  <conditionalFormatting sqref="D24">
    <cfRule type="cellIs" priority="21" dxfId="3" operator="equal" stopIfTrue="1">
      <formula>2</formula>
    </cfRule>
  </conditionalFormatting>
  <conditionalFormatting sqref="D26">
    <cfRule type="cellIs" priority="22" dxfId="3" operator="equal" stopIfTrue="1">
      <formula>8000</formula>
    </cfRule>
  </conditionalFormatting>
  <conditionalFormatting sqref="D27">
    <cfRule type="cellIs" priority="23" dxfId="3" operator="equal" stopIfTrue="1">
      <formula>800</formula>
    </cfRule>
  </conditionalFormatting>
  <conditionalFormatting sqref="D29">
    <cfRule type="cellIs" priority="24" dxfId="3" operator="equal" stopIfTrue="1">
      <formula>8</formula>
    </cfRule>
  </conditionalFormatting>
  <conditionalFormatting sqref="D30">
    <cfRule type="cellIs" priority="25" dxfId="3" operator="equal" stopIfTrue="1">
      <formula>0.08</formula>
    </cfRule>
  </conditionalFormatting>
  <conditionalFormatting sqref="D32 D36">
    <cfRule type="cellIs" priority="26" dxfId="3" operator="equal" stopIfTrue="1">
      <formula>6</formula>
    </cfRule>
  </conditionalFormatting>
  <conditionalFormatting sqref="D33">
    <cfRule type="cellIs" priority="27" dxfId="3" operator="equal" stopIfTrue="1">
      <formula>0.006</formula>
    </cfRule>
  </conditionalFormatting>
  <conditionalFormatting sqref="J10">
    <cfRule type="cellIs" priority="28" dxfId="3" operator="equal" stopIfTrue="1">
      <formula>600</formula>
    </cfRule>
  </conditionalFormatting>
  <conditionalFormatting sqref="D34:D35">
    <cfRule type="cellIs" priority="29" dxfId="3" operator="equal" stopIfTrue="1">
      <formula>6000</formula>
    </cfRule>
  </conditionalFormatting>
  <conditionalFormatting sqref="D39">
    <cfRule type="cellIs" priority="30" dxfId="3" operator="equal" stopIfTrue="1">
      <formula>3900</formula>
    </cfRule>
  </conditionalFormatting>
  <conditionalFormatting sqref="D40">
    <cfRule type="cellIs" priority="31" dxfId="3" operator="equal" stopIfTrue="1">
      <formula>0.9</formula>
    </cfRule>
  </conditionalFormatting>
  <conditionalFormatting sqref="D41">
    <cfRule type="cellIs" priority="32" dxfId="3" operator="equal" stopIfTrue="1">
      <formula>6.4</formula>
    </cfRule>
  </conditionalFormatting>
  <conditionalFormatting sqref="D42">
    <cfRule type="cellIs" priority="33" dxfId="3" operator="equal" stopIfTrue="1">
      <formula>640</formula>
    </cfRule>
  </conditionalFormatting>
  <conditionalFormatting sqref="J9">
    <cfRule type="cellIs" priority="34" dxfId="3" operator="equal" stopIfTrue="1">
      <formula>300</formula>
    </cfRule>
  </conditionalFormatting>
  <conditionalFormatting sqref="J11">
    <cfRule type="cellIs" priority="35" dxfId="3" operator="equal" stopIfTrue="1">
      <formula>1200</formula>
    </cfRule>
  </conditionalFormatting>
  <conditionalFormatting sqref="J12">
    <cfRule type="cellIs" priority="36" dxfId="3" operator="equal" stopIfTrue="1">
      <formula>240</formula>
    </cfRule>
  </conditionalFormatting>
  <conditionalFormatting sqref="J17">
    <cfRule type="cellIs" priority="37" dxfId="3" operator="equal" stopIfTrue="1">
      <formula>1</formula>
    </cfRule>
  </conditionalFormatting>
  <conditionalFormatting sqref="J18">
    <cfRule type="cellIs" priority="38" dxfId="3" operator="equal" stopIfTrue="1">
      <formula>1010</formula>
    </cfRule>
  </conditionalFormatting>
  <conditionalFormatting sqref="J21">
    <cfRule type="cellIs" priority="39" dxfId="3" operator="equal" stopIfTrue="1">
      <formula>120</formula>
    </cfRule>
  </conditionalFormatting>
  <conditionalFormatting sqref="J22">
    <cfRule type="cellIs" priority="40" dxfId="3" operator="equal" stopIfTrue="1">
      <formula>1.2</formula>
    </cfRule>
  </conditionalFormatting>
  <conditionalFormatting sqref="J24">
    <cfRule type="cellIs" priority="41" dxfId="3" operator="equal" stopIfTrue="1">
      <formula>7.9</formula>
    </cfRule>
  </conditionalFormatting>
  <conditionalFormatting sqref="J26">
    <cfRule type="cellIs" priority="42" dxfId="3" operator="equal" stopIfTrue="1">
      <formula>2300</formula>
    </cfRule>
  </conditionalFormatting>
  <conditionalFormatting sqref="J27:J28">
    <cfRule type="cellIs" priority="43" dxfId="3" operator="equal" stopIfTrue="1">
      <formula>2.3</formula>
    </cfRule>
  </conditionalFormatting>
  <conditionalFormatting sqref="J29:J30">
    <cfRule type="cellIs" priority="44" dxfId="3" operator="equal" stopIfTrue="1">
      <formula>23000</formula>
    </cfRule>
  </conditionalFormatting>
  <conditionalFormatting sqref="J34">
    <cfRule type="cellIs" priority="45" dxfId="3" operator="equal" stopIfTrue="1">
      <formula>400000</formula>
    </cfRule>
  </conditionalFormatting>
  <conditionalFormatting sqref="J35">
    <cfRule type="cellIs" priority="46" dxfId="3" operator="equal" stopIfTrue="1">
      <formula>469000</formula>
    </cfRule>
  </conditionalFormatting>
  <conditionalFormatting sqref="J36">
    <cfRule type="cellIs" priority="47" dxfId="3" operator="equal" stopIfTrue="1">
      <formula>0.00469</formula>
    </cfRule>
  </conditionalFormatting>
  <conditionalFormatting sqref="G38">
    <cfRule type="cellIs" priority="48" dxfId="3" operator="equal" stopIfTrue="1">
      <formula>88000000</formula>
    </cfRule>
  </conditionalFormatting>
  <conditionalFormatting sqref="G39">
    <cfRule type="cellIs" priority="49" dxfId="3" operator="equal" stopIfTrue="1">
      <formula>5430</formula>
    </cfRule>
  </conditionalFormatting>
  <conditionalFormatting sqref="G41">
    <cfRule type="cellIs" priority="50" dxfId="3" operator="equal" stopIfTrue="1">
      <formula>3070000</formula>
    </cfRule>
  </conditionalFormatting>
  <conditionalFormatting sqref="G42">
    <cfRule type="cellIs" priority="51" dxfId="3" operator="equal" stopIfTrue="1">
      <formula>0.125</formula>
    </cfRule>
  </conditionalFormatting>
  <conditionalFormatting sqref="G40">
    <cfRule type="cellIs" priority="52" dxfId="3" operator="equal" stopIfTrue="1">
      <formula>47.255</formula>
    </cfRule>
  </conditionalFormatting>
  <conditionalFormatting sqref="D38">
    <cfRule type="cellIs" priority="53" dxfId="3" operator="equal" stopIfTrue="1">
      <formula>3.2</formula>
    </cfRule>
  </conditionalFormatting>
  <printOptions horizontalCentered="1"/>
  <pageMargins left="0.3937007874015748" right="0.3937007874015748" top="0.5905511811023623" bottom="0.5905511811023623" header="0.31496062992125984" footer="0.5118110236220472"/>
  <pageSetup blackAndWhite="1" horizontalDpi="300" verticalDpi="300" orientation="portrait" paperSize="9" r:id="rId4"/>
  <headerFooter alignWithMargins="0">
    <oddHeader>&amp;L&amp;"Arial,Cursief"&amp;8www.hoezowisknudde.nl&amp;C&amp;"Arial,Vet"&amp;14HET METRIEK STELSEL&amp;R&amp;"Arial,Vet"&amp;4(c) JvdW  &amp;D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6">
    <tabColor indexed="15"/>
  </sheetPr>
  <dimension ref="A1:N43"/>
  <sheetViews>
    <sheetView showGridLines="0" showRowColHeaders="0" showZeros="0" showOutlineSymbols="0" zoomScale="115" zoomScaleNormal="115" zoomScaleSheetLayoutView="100" workbookViewId="0" topLeftCell="A1">
      <pane ySplit="1" topLeftCell="BM2" activePane="bottomLeft" state="frozen"/>
      <selection pane="topLeft" activeCell="D9" sqref="D9"/>
      <selection pane="bottomLeft" activeCell="D8" sqref="D8"/>
    </sheetView>
  </sheetViews>
  <sheetFormatPr defaultColWidth="9.140625" defaultRowHeight="12.75"/>
  <cols>
    <col min="1" max="1" width="14.28125" style="9" customWidth="1"/>
    <col min="2" max="2" width="5.7109375" style="9" customWidth="1"/>
    <col min="3" max="3" width="2.8515625" style="10" customWidth="1"/>
    <col min="4" max="4" width="8.57421875" style="17" customWidth="1"/>
    <col min="5" max="5" width="5.7109375" style="9" customWidth="1"/>
    <col min="6" max="6" width="11.421875" style="9" customWidth="1"/>
    <col min="7" max="7" width="8.57421875" style="17" customWidth="1"/>
    <col min="8" max="8" width="5.7109375" style="9" customWidth="1"/>
    <col min="9" max="9" width="2.8515625" style="9" customWidth="1"/>
    <col min="10" max="10" width="8.57421875" style="17" customWidth="1"/>
    <col min="11" max="11" width="5.7109375" style="9" customWidth="1"/>
    <col min="12" max="12" width="11.421875" style="9" customWidth="1"/>
    <col min="13" max="13" width="6.57421875" style="9" customWidth="1"/>
    <col min="14" max="16384" width="9.140625" style="9" customWidth="1"/>
  </cols>
  <sheetData>
    <row r="1" spans="1:13" s="8" customFormat="1" ht="80.25" customHeight="1">
      <c r="A1" s="26">
        <f>IF(B1=0,"","goed:")</f>
      </c>
      <c r="B1" s="29">
        <f>COUNTIF(F$8:L$42,":)")</f>
        <v>0</v>
      </c>
      <c r="C1" s="31"/>
      <c r="D1" s="87" t="s">
        <v>169</v>
      </c>
      <c r="E1" s="88"/>
      <c r="F1" s="88"/>
      <c r="G1" s="88"/>
      <c r="H1" s="88"/>
      <c r="I1" s="88"/>
      <c r="J1" s="27">
        <f>COUNTIF(F7:L42,"OJEE !")</f>
        <v>1</v>
      </c>
      <c r="K1" s="70" t="str">
        <f>IF(J1=0,"","fout")</f>
        <v>fout</v>
      </c>
      <c r="L1" s="31"/>
      <c r="M1" s="14"/>
    </row>
    <row r="2" spans="1:12" s="8" customFormat="1" ht="15" customHeight="1">
      <c r="A2" s="116" t="s">
        <v>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8" customFormat="1" ht="15" customHeight="1">
      <c r="A3" s="118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5.75">
      <c r="A4" s="120" t="s">
        <v>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5.75">
      <c r="A5" s="121" t="s">
        <v>10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4" ht="15.75">
      <c r="A6" s="122" t="s">
        <v>11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1"/>
      <c r="N6" s="16"/>
    </row>
    <row r="7" spans="1:14" s="12" customFormat="1" ht="15.75">
      <c r="A7" s="18"/>
      <c r="B7" s="4"/>
      <c r="C7" s="3"/>
      <c r="D7" s="18"/>
      <c r="E7" s="3"/>
      <c r="F7" s="3"/>
      <c r="G7" s="18"/>
      <c r="H7" s="3"/>
      <c r="I7" s="3"/>
      <c r="J7" s="18"/>
      <c r="K7" s="3"/>
      <c r="L7" s="3"/>
      <c r="N7" s="13"/>
    </row>
    <row r="8" spans="1:12" ht="15">
      <c r="A8" s="19">
        <v>1</v>
      </c>
      <c r="B8" s="1" t="s">
        <v>170</v>
      </c>
      <c r="C8" s="2" t="s">
        <v>6</v>
      </c>
      <c r="D8" s="37"/>
      <c r="E8" s="1" t="s">
        <v>171</v>
      </c>
      <c r="F8" s="46">
        <f>IF((D8=""),"",IF((D8=1000),":)","OJEE !"))</f>
      </c>
      <c r="G8" s="19">
        <v>1</v>
      </c>
      <c r="H8" s="1" t="s">
        <v>172</v>
      </c>
      <c r="I8" s="2" t="s">
        <v>6</v>
      </c>
      <c r="J8" s="37"/>
      <c r="K8" s="1" t="s">
        <v>171</v>
      </c>
      <c r="L8" s="46">
        <f>IF((J8=""),"",IF((J8=1000000),":)","OJEE !"))</f>
      </c>
    </row>
    <row r="9" spans="1:12" ht="15">
      <c r="A9" s="19">
        <v>2</v>
      </c>
      <c r="B9" s="1" t="s">
        <v>170</v>
      </c>
      <c r="C9" s="2" t="s">
        <v>6</v>
      </c>
      <c r="D9" s="37">
        <v>2</v>
      </c>
      <c r="E9" s="1" t="s">
        <v>171</v>
      </c>
      <c r="F9" s="46" t="str">
        <f>IF((D9=""),"",IF((D9=2000),":)","OJEE !"))</f>
        <v>OJEE !</v>
      </c>
      <c r="G9" s="19">
        <v>3</v>
      </c>
      <c r="H9" s="1" t="s">
        <v>172</v>
      </c>
      <c r="I9" s="2" t="s">
        <v>6</v>
      </c>
      <c r="J9" s="37"/>
      <c r="K9" s="1" t="s">
        <v>171</v>
      </c>
      <c r="L9" s="46">
        <f>IF((J9=""),"",IF((J9=3000000),":)","OJEE !"))</f>
      </c>
    </row>
    <row r="10" spans="1:12" ht="15">
      <c r="A10" s="19">
        <v>20</v>
      </c>
      <c r="B10" s="1" t="s">
        <v>170</v>
      </c>
      <c r="C10" s="2" t="s">
        <v>6</v>
      </c>
      <c r="D10" s="37"/>
      <c r="E10" s="1" t="s">
        <v>171</v>
      </c>
      <c r="F10" s="46">
        <f>IF((D10=""),"",IF((D10=20000),":)","OJEE !"))</f>
      </c>
      <c r="G10" s="19">
        <v>60</v>
      </c>
      <c r="H10" s="1" t="s">
        <v>172</v>
      </c>
      <c r="I10" s="2" t="s">
        <v>6</v>
      </c>
      <c r="J10" s="37"/>
      <c r="K10" s="1" t="s">
        <v>171</v>
      </c>
      <c r="L10" s="46">
        <f>IF((J10=""),"",IF((J10=60000000),":)","OJEE !"))</f>
      </c>
    </row>
    <row r="11" spans="1:12" ht="15">
      <c r="A11" s="43">
        <v>0.2</v>
      </c>
      <c r="B11" s="1" t="s">
        <v>170</v>
      </c>
      <c r="C11" s="2" t="s">
        <v>6</v>
      </c>
      <c r="D11" s="37"/>
      <c r="E11" s="1" t="s">
        <v>171</v>
      </c>
      <c r="F11" s="46">
        <f>IF((D11=""),"",IF((D11=200),":)","OJEE !"))</f>
      </c>
      <c r="G11" s="43">
        <v>0.12</v>
      </c>
      <c r="H11" s="1" t="s">
        <v>172</v>
      </c>
      <c r="I11" s="2" t="s">
        <v>6</v>
      </c>
      <c r="J11" s="37"/>
      <c r="K11" s="1" t="s">
        <v>171</v>
      </c>
      <c r="L11" s="46">
        <f>IF((J11=""),"",IF((J11=120000),":)","OJEE !"))</f>
      </c>
    </row>
    <row r="12" spans="1:12" ht="15">
      <c r="A12" s="43">
        <v>0.02</v>
      </c>
      <c r="B12" s="1" t="s">
        <v>170</v>
      </c>
      <c r="C12" s="2" t="s">
        <v>6</v>
      </c>
      <c r="D12" s="37"/>
      <c r="E12" s="1" t="s">
        <v>171</v>
      </c>
      <c r="F12" s="46">
        <f>IF((D12=""),"",IF((D12=20),":)","OJEE !"))</f>
      </c>
      <c r="G12" s="43">
        <v>0.0024</v>
      </c>
      <c r="H12" s="1" t="s">
        <v>172</v>
      </c>
      <c r="I12" s="2" t="s">
        <v>6</v>
      </c>
      <c r="J12" s="37"/>
      <c r="K12" s="1" t="s">
        <v>171</v>
      </c>
      <c r="L12" s="46">
        <f>IF((J12=""),"",IF((J12=2400),":)","OJEE !"))</f>
      </c>
    </row>
    <row r="13" spans="1:12" s="12" customFormat="1" ht="30" customHeight="1">
      <c r="A13" s="18"/>
      <c r="B13" s="3"/>
      <c r="C13" s="3"/>
      <c r="D13" s="18"/>
      <c r="E13" s="3"/>
      <c r="F13" s="6"/>
      <c r="G13" s="18"/>
      <c r="H13" s="3"/>
      <c r="I13" s="3"/>
      <c r="J13" s="18"/>
      <c r="K13" s="3"/>
      <c r="L13" s="6"/>
    </row>
    <row r="14" spans="1:12" ht="15">
      <c r="A14" s="43">
        <v>1</v>
      </c>
      <c r="B14" s="1" t="s">
        <v>172</v>
      </c>
      <c r="C14" s="2" t="s">
        <v>6</v>
      </c>
      <c r="D14" s="37"/>
      <c r="E14" s="1" t="s">
        <v>170</v>
      </c>
      <c r="F14" s="46">
        <f>IF((D14=""),"",IF((D14=1000),":)","OJEE !"))</f>
      </c>
      <c r="G14" s="19">
        <v>7</v>
      </c>
      <c r="H14" s="1" t="s">
        <v>172</v>
      </c>
      <c r="I14" s="2" t="s">
        <v>6</v>
      </c>
      <c r="J14" s="37"/>
      <c r="K14" s="1" t="s">
        <v>171</v>
      </c>
      <c r="L14" s="46">
        <f>IF((J14=""),"",IF((J14=7000000),":)","OJEE !"))</f>
      </c>
    </row>
    <row r="15" spans="1:12" ht="15">
      <c r="A15" s="43">
        <v>0.5</v>
      </c>
      <c r="B15" s="1" t="s">
        <v>172</v>
      </c>
      <c r="C15" s="2" t="s">
        <v>6</v>
      </c>
      <c r="D15" s="37"/>
      <c r="E15" s="1" t="s">
        <v>170</v>
      </c>
      <c r="F15" s="46">
        <f>IF((D15=""),"",IF((D15=500),":)","OJEE !"))</f>
      </c>
      <c r="G15" s="19">
        <v>7</v>
      </c>
      <c r="H15" s="1" t="s">
        <v>172</v>
      </c>
      <c r="I15" s="2" t="s">
        <v>6</v>
      </c>
      <c r="J15" s="38"/>
      <c r="K15" s="1" t="s">
        <v>174</v>
      </c>
      <c r="L15" s="46">
        <f>IF((J15=""),"",IF((J15=0.000007),":)","OJEE !"))</f>
      </c>
    </row>
    <row r="16" spans="1:12" ht="15">
      <c r="A16" s="43">
        <v>0.15</v>
      </c>
      <c r="B16" s="1" t="s">
        <v>172</v>
      </c>
      <c r="C16" s="2" t="s">
        <v>6</v>
      </c>
      <c r="D16" s="37"/>
      <c r="E16" s="1" t="s">
        <v>170</v>
      </c>
      <c r="F16" s="46">
        <f>IF((D16=""),"",IF((D16=150),":)","OJEE !"))</f>
      </c>
      <c r="G16" s="19">
        <v>7</v>
      </c>
      <c r="H16" s="1" t="s">
        <v>172</v>
      </c>
      <c r="I16" s="2" t="s">
        <v>6</v>
      </c>
      <c r="J16" s="38"/>
      <c r="K16" s="1" t="s">
        <v>173</v>
      </c>
      <c r="L16" s="46">
        <f>IF((J16=""),"",IF((J16=0.007),":)","OJEE !"))</f>
      </c>
    </row>
    <row r="17" spans="1:12" ht="15">
      <c r="A17" s="43">
        <v>0.25</v>
      </c>
      <c r="B17" s="1" t="s">
        <v>172</v>
      </c>
      <c r="C17" s="2" t="s">
        <v>6</v>
      </c>
      <c r="D17" s="37"/>
      <c r="E17" s="1" t="s">
        <v>170</v>
      </c>
      <c r="F17" s="46">
        <f>IF((D17=""),"",IF((D17=250),":)","OJEE !"))</f>
      </c>
      <c r="G17" s="19">
        <v>7</v>
      </c>
      <c r="H17" s="1" t="s">
        <v>172</v>
      </c>
      <c r="I17" s="2" t="s">
        <v>6</v>
      </c>
      <c r="J17" s="37"/>
      <c r="K17" s="1" t="s">
        <v>170</v>
      </c>
      <c r="L17" s="46">
        <f>IF((J17=""),"",IF((J17=7000),":)","OJEE !"))</f>
      </c>
    </row>
    <row r="18" spans="1:12" ht="15">
      <c r="A18" s="43">
        <v>0.005</v>
      </c>
      <c r="B18" s="1" t="s">
        <v>172</v>
      </c>
      <c r="C18" s="2" t="s">
        <v>6</v>
      </c>
      <c r="D18" s="37"/>
      <c r="E18" s="1" t="s">
        <v>170</v>
      </c>
      <c r="F18" s="46">
        <f>IF((D18=""),"",IF((D18=5),":)","OJEE !"))</f>
      </c>
      <c r="G18" s="19">
        <v>7</v>
      </c>
      <c r="H18" s="1" t="s">
        <v>172</v>
      </c>
      <c r="I18" s="2" t="s">
        <v>6</v>
      </c>
      <c r="J18" s="37"/>
      <c r="K18" s="1" t="s">
        <v>172</v>
      </c>
      <c r="L18" s="46">
        <f>IF((J18=""),"",IF((J18=7),":)","OJEE !"))</f>
      </c>
    </row>
    <row r="19" spans="1:12" s="12" customFormat="1" ht="30" customHeight="1">
      <c r="A19" s="18"/>
      <c r="B19" s="3"/>
      <c r="C19" s="3"/>
      <c r="D19" s="18"/>
      <c r="E19" s="3"/>
      <c r="F19" s="6"/>
      <c r="G19" s="18"/>
      <c r="H19" s="3"/>
      <c r="I19" s="3"/>
      <c r="J19" s="18"/>
      <c r="K19" s="3"/>
      <c r="L19" s="6"/>
    </row>
    <row r="20" spans="1:12" ht="15">
      <c r="A20" s="19">
        <v>8</v>
      </c>
      <c r="B20" s="1" t="s">
        <v>175</v>
      </c>
      <c r="C20" s="2" t="s">
        <v>6</v>
      </c>
      <c r="D20" s="37"/>
      <c r="E20" s="1" t="s">
        <v>172</v>
      </c>
      <c r="F20" s="46">
        <f>IF((D20=""),"",IF((D20=8000000000),":)","OJEE !"))</f>
      </c>
      <c r="G20" s="19">
        <v>1</v>
      </c>
      <c r="H20" s="1" t="s">
        <v>173</v>
      </c>
      <c r="I20" s="2" t="s">
        <v>6</v>
      </c>
      <c r="J20" s="38"/>
      <c r="K20" s="1" t="s">
        <v>175</v>
      </c>
      <c r="L20" s="46">
        <f>IF((J20=""),"",IF((J20=0.000001),":)","OJEE !"))</f>
      </c>
    </row>
    <row r="21" spans="1:12" ht="15">
      <c r="A21" s="19">
        <v>4</v>
      </c>
      <c r="B21" s="1" t="s">
        <v>174</v>
      </c>
      <c r="C21" s="2" t="s">
        <v>6</v>
      </c>
      <c r="D21" s="37"/>
      <c r="E21" s="1" t="s">
        <v>170</v>
      </c>
      <c r="F21" s="46">
        <f>IF((D21=""),"",IF((D21=4000000000),":)","OJEE !"))</f>
      </c>
      <c r="G21" s="19">
        <v>1</v>
      </c>
      <c r="H21" s="1" t="s">
        <v>173</v>
      </c>
      <c r="I21" s="2" t="s">
        <v>6</v>
      </c>
      <c r="J21" s="37"/>
      <c r="K21" s="1" t="s">
        <v>171</v>
      </c>
      <c r="L21" s="46">
        <f>IF((J21=""),"",IF((J21=1000000000),":)","OJEE !"))</f>
      </c>
    </row>
    <row r="22" spans="1:12" ht="15">
      <c r="A22" s="19">
        <v>2</v>
      </c>
      <c r="B22" s="1" t="s">
        <v>173</v>
      </c>
      <c r="C22" s="2" t="s">
        <v>6</v>
      </c>
      <c r="D22" s="37"/>
      <c r="E22" s="1" t="s">
        <v>171</v>
      </c>
      <c r="F22" s="46">
        <f>IF((D22=""),"",IF((D22=2000000000),":)","OJEE !"))</f>
      </c>
      <c r="G22" s="19">
        <v>1000</v>
      </c>
      <c r="H22" s="1" t="s">
        <v>173</v>
      </c>
      <c r="I22" s="2" t="s">
        <v>6</v>
      </c>
      <c r="J22" s="37"/>
      <c r="K22" s="1" t="s">
        <v>174</v>
      </c>
      <c r="L22" s="46">
        <f>IF((J22=""),"",IF((J22=1),":)","OJEE !"))</f>
      </c>
    </row>
    <row r="23" spans="1:12" ht="15">
      <c r="A23" s="19">
        <v>1</v>
      </c>
      <c r="B23" s="1" t="s">
        <v>175</v>
      </c>
      <c r="C23" s="2" t="s">
        <v>6</v>
      </c>
      <c r="D23" s="37"/>
      <c r="E23" s="1" t="s">
        <v>172</v>
      </c>
      <c r="F23" s="46">
        <f>IF((D23=""),"",IF((D23=1000000000),":)","OJEE !"))</f>
      </c>
      <c r="G23" s="19">
        <v>1000</v>
      </c>
      <c r="H23" s="1" t="s">
        <v>173</v>
      </c>
      <c r="I23" s="2" t="s">
        <v>6</v>
      </c>
      <c r="J23" s="38"/>
      <c r="K23" s="1" t="s">
        <v>175</v>
      </c>
      <c r="L23" s="46">
        <f>IF((J23=""),"",IF((J23=0.001),":)","OJEE !"))</f>
      </c>
    </row>
    <row r="24" spans="1:12" ht="15">
      <c r="A24" s="43">
        <v>0.5</v>
      </c>
      <c r="B24" s="1" t="s">
        <v>173</v>
      </c>
      <c r="C24" s="2" t="s">
        <v>6</v>
      </c>
      <c r="D24" s="37"/>
      <c r="E24" s="1" t="s">
        <v>170</v>
      </c>
      <c r="F24" s="46">
        <f>IF((D24=""),"",IF((D24=500000),":)","OJEE !"))</f>
      </c>
      <c r="G24" s="43">
        <v>0.001</v>
      </c>
      <c r="H24" s="1" t="s">
        <v>173</v>
      </c>
      <c r="I24" s="2" t="s">
        <v>6</v>
      </c>
      <c r="J24" s="37"/>
      <c r="K24" s="1" t="s">
        <v>172</v>
      </c>
      <c r="L24" s="46">
        <f>IF((J24=""),"",IF((J24=1),":)","OJEE !"))</f>
      </c>
    </row>
    <row r="25" spans="1:12" s="12" customFormat="1" ht="30" customHeight="1">
      <c r="A25" s="18"/>
      <c r="B25" s="3"/>
      <c r="C25" s="3"/>
      <c r="D25" s="18"/>
      <c r="E25" s="3"/>
      <c r="F25" s="6"/>
      <c r="G25" s="18"/>
      <c r="H25" s="3"/>
      <c r="I25" s="3"/>
      <c r="J25" s="18"/>
      <c r="K25" s="3"/>
      <c r="L25" s="6"/>
    </row>
    <row r="26" spans="1:12" ht="15">
      <c r="A26" s="19">
        <v>4</v>
      </c>
      <c r="B26" s="1" t="s">
        <v>174</v>
      </c>
      <c r="C26" s="2" t="s">
        <v>6</v>
      </c>
      <c r="D26" s="37"/>
      <c r="E26" s="1" t="s">
        <v>170</v>
      </c>
      <c r="F26" s="46">
        <f>IF((D26=""),"",IF((D26=4000000000),":)","OJEE !"))</f>
      </c>
      <c r="G26" s="19">
        <v>13000</v>
      </c>
      <c r="H26" s="1" t="s">
        <v>170</v>
      </c>
      <c r="I26" s="2" t="s">
        <v>6</v>
      </c>
      <c r="J26" s="37"/>
      <c r="K26" s="1" t="s">
        <v>172</v>
      </c>
      <c r="L26" s="46">
        <f>IF((J26=""),"",IF((J26=13),":)","OJEE !"))</f>
      </c>
    </row>
    <row r="27" spans="1:12" ht="15">
      <c r="A27" s="19">
        <v>4</v>
      </c>
      <c r="B27" s="1" t="s">
        <v>175</v>
      </c>
      <c r="C27" s="2" t="s">
        <v>6</v>
      </c>
      <c r="D27" s="37"/>
      <c r="E27" s="1" t="s">
        <v>173</v>
      </c>
      <c r="F27" s="46">
        <f>IF((D27=""),"",IF((D27=4000000),":)","OJEE !"))</f>
      </c>
      <c r="G27" s="19">
        <v>13</v>
      </c>
      <c r="H27" s="1" t="s">
        <v>171</v>
      </c>
      <c r="I27" s="2" t="s">
        <v>6</v>
      </c>
      <c r="J27" s="37"/>
      <c r="K27" s="1" t="s">
        <v>171</v>
      </c>
      <c r="L27" s="46">
        <f>IF((J27=""),"",IF((J27=13),":)","OJEE !"))</f>
      </c>
    </row>
    <row r="28" spans="1:12" ht="15">
      <c r="A28" s="19">
        <v>4</v>
      </c>
      <c r="B28" s="1" t="s">
        <v>176</v>
      </c>
      <c r="C28" s="2" t="s">
        <v>6</v>
      </c>
      <c r="D28" s="37"/>
      <c r="E28" s="1" t="s">
        <v>172</v>
      </c>
      <c r="F28" s="46">
        <f>IF((D28=""),"",IF((D28=4000),":)","OJEE !"))</f>
      </c>
      <c r="G28" s="19">
        <v>13</v>
      </c>
      <c r="H28" s="1" t="s">
        <v>173</v>
      </c>
      <c r="I28" s="2" t="s">
        <v>6</v>
      </c>
      <c r="J28" s="37"/>
      <c r="K28" s="1" t="s">
        <v>170</v>
      </c>
      <c r="L28" s="46">
        <f>IF((J28=""),"",IF((J28=13000000),":)","OJEE !"))</f>
      </c>
    </row>
    <row r="29" spans="1:12" ht="15">
      <c r="A29" s="19">
        <v>4</v>
      </c>
      <c r="B29" s="1" t="s">
        <v>174</v>
      </c>
      <c r="C29" s="2" t="s">
        <v>6</v>
      </c>
      <c r="D29" s="37"/>
      <c r="E29" s="1" t="s">
        <v>174</v>
      </c>
      <c r="F29" s="46">
        <f>IF((D29=""),"",IF((D29=4),":)","OJEE !"))</f>
      </c>
      <c r="G29" s="19">
        <v>13</v>
      </c>
      <c r="H29" s="1" t="s">
        <v>174</v>
      </c>
      <c r="I29" s="2" t="s">
        <v>6</v>
      </c>
      <c r="J29" s="37"/>
      <c r="K29" s="1" t="s">
        <v>170</v>
      </c>
      <c r="L29" s="46">
        <f>IF((J29=""),"",IF((J29=13000000000),":)","OJEE !"))</f>
      </c>
    </row>
    <row r="30" spans="1:12" ht="15">
      <c r="A30" s="19">
        <v>4000</v>
      </c>
      <c r="B30" s="1" t="s">
        <v>172</v>
      </c>
      <c r="C30" s="2" t="s">
        <v>6</v>
      </c>
      <c r="D30" s="37"/>
      <c r="E30" s="1" t="s">
        <v>173</v>
      </c>
      <c r="F30" s="46">
        <f>IF((D30=""),"",IF((D30=4),":)","OJEE !"))</f>
      </c>
      <c r="G30" s="19">
        <v>13</v>
      </c>
      <c r="H30" s="1" t="s">
        <v>175</v>
      </c>
      <c r="I30" s="2" t="s">
        <v>6</v>
      </c>
      <c r="J30" s="37"/>
      <c r="K30" s="1" t="s">
        <v>170</v>
      </c>
      <c r="L30" s="46">
        <f>IF((J30=""),"",IF((J30=13000000000000),":)","OJEE !"))</f>
      </c>
    </row>
    <row r="31" spans="1:12" s="12" customFormat="1" ht="30" customHeight="1">
      <c r="A31" s="18"/>
      <c r="B31" s="3"/>
      <c r="C31" s="3"/>
      <c r="D31" s="18"/>
      <c r="E31" s="3"/>
      <c r="F31" s="6"/>
      <c r="G31" s="18"/>
      <c r="H31" s="3"/>
      <c r="I31" s="3"/>
      <c r="J31" s="18"/>
      <c r="K31" s="3"/>
      <c r="L31" s="6"/>
    </row>
    <row r="32" spans="1:12" ht="15">
      <c r="A32" s="19">
        <v>2</v>
      </c>
      <c r="B32" s="1" t="s">
        <v>172</v>
      </c>
      <c r="C32" s="2" t="s">
        <v>6</v>
      </c>
      <c r="D32" s="37"/>
      <c r="E32" s="1" t="s">
        <v>172</v>
      </c>
      <c r="F32" s="46">
        <f>IF((D32=""),"",IF((D32=2),":)","OJEE !"))</f>
      </c>
      <c r="G32" s="19">
        <v>9</v>
      </c>
      <c r="H32" s="1" t="s">
        <v>175</v>
      </c>
      <c r="I32" s="2" t="s">
        <v>6</v>
      </c>
      <c r="J32" s="37"/>
      <c r="K32" s="1" t="s">
        <v>170</v>
      </c>
      <c r="L32" s="46">
        <f>IF((J32=""),"",IF((J32=9000000000000),":)","OJEE !"))</f>
      </c>
    </row>
    <row r="33" spans="1:12" ht="15">
      <c r="A33" s="19">
        <v>2000</v>
      </c>
      <c r="B33" s="1" t="s">
        <v>174</v>
      </c>
      <c r="C33" s="2" t="s">
        <v>6</v>
      </c>
      <c r="D33" s="37"/>
      <c r="E33" s="1" t="s">
        <v>175</v>
      </c>
      <c r="F33" s="46">
        <f>IF((D33=""),"",IF((D33=2),":)","OJEE !"))</f>
      </c>
      <c r="G33" s="19">
        <v>900</v>
      </c>
      <c r="H33" s="1" t="s">
        <v>173</v>
      </c>
      <c r="I33" s="2" t="s">
        <v>6</v>
      </c>
      <c r="J33" s="37"/>
      <c r="K33" s="1" t="s">
        <v>172</v>
      </c>
      <c r="L33" s="46">
        <f>IF((J33=""),"",IF((J33=900000),":)","OJEE !"))</f>
      </c>
    </row>
    <row r="34" spans="1:12" ht="15">
      <c r="A34" s="19">
        <v>2000000</v>
      </c>
      <c r="B34" s="1" t="s">
        <v>173</v>
      </c>
      <c r="C34" s="2" t="s">
        <v>6</v>
      </c>
      <c r="D34" s="37"/>
      <c r="E34" s="1" t="s">
        <v>175</v>
      </c>
      <c r="F34" s="46">
        <f>IF((D34=""),"",IF((D34=2),":)","OJEE !"))</f>
      </c>
      <c r="G34" s="19">
        <v>90000</v>
      </c>
      <c r="H34" s="1" t="s">
        <v>174</v>
      </c>
      <c r="I34" s="2" t="s">
        <v>6</v>
      </c>
      <c r="J34" s="37"/>
      <c r="K34" s="1" t="s">
        <v>172</v>
      </c>
      <c r="L34" s="46">
        <f>IF((J34=""),"",IF((J34=90000000000),":)","OJEE !"))</f>
      </c>
    </row>
    <row r="35" spans="1:12" ht="15">
      <c r="A35" s="19">
        <v>2000000000</v>
      </c>
      <c r="B35" s="1" t="s">
        <v>172</v>
      </c>
      <c r="C35" s="2" t="s">
        <v>6</v>
      </c>
      <c r="D35" s="37"/>
      <c r="E35" s="1" t="s">
        <v>175</v>
      </c>
      <c r="F35" s="46">
        <f>IF((D35=""),"",IF((D35=2),":)","OJEE !"))</f>
      </c>
      <c r="G35" s="19">
        <v>9640000</v>
      </c>
      <c r="H35" s="1" t="s">
        <v>173</v>
      </c>
      <c r="I35" s="2" t="s">
        <v>6</v>
      </c>
      <c r="J35" s="37"/>
      <c r="K35" s="1" t="s">
        <v>174</v>
      </c>
      <c r="L35" s="46">
        <f>IF((J35=""),"",IF((J35=9640),":)","OJEE !"))</f>
      </c>
    </row>
    <row r="36" spans="1:12" ht="15">
      <c r="A36" s="43">
        <v>0.002</v>
      </c>
      <c r="B36" s="1" t="s">
        <v>172</v>
      </c>
      <c r="C36" s="2" t="s">
        <v>6</v>
      </c>
      <c r="D36" s="38"/>
      <c r="E36" s="1" t="s">
        <v>173</v>
      </c>
      <c r="F36" s="46">
        <f>IF((D36=""),"",IF((D36=0.000002),":)","OJEE !"))</f>
      </c>
      <c r="G36" s="19">
        <v>96400000</v>
      </c>
      <c r="H36" s="1" t="s">
        <v>172</v>
      </c>
      <c r="I36" s="2" t="s">
        <v>6</v>
      </c>
      <c r="J36" s="38"/>
      <c r="K36" s="1" t="s">
        <v>174</v>
      </c>
      <c r="L36" s="46">
        <f>IF((J36=""),"",IF((J36=96.4),":)","OJEE !"))</f>
      </c>
    </row>
    <row r="37" spans="1:12" s="12" customFormat="1" ht="30" customHeight="1">
      <c r="A37" s="18"/>
      <c r="B37" s="3"/>
      <c r="C37" s="3"/>
      <c r="D37" s="18"/>
      <c r="E37" s="3"/>
      <c r="F37" s="6"/>
      <c r="G37" s="18"/>
      <c r="H37" s="3"/>
      <c r="I37" s="3"/>
      <c r="J37" s="18"/>
      <c r="K37" s="3"/>
      <c r="L37" s="6"/>
    </row>
    <row r="38" spans="1:12" ht="15">
      <c r="A38" s="19">
        <v>59</v>
      </c>
      <c r="B38" s="1" t="s">
        <v>174</v>
      </c>
      <c r="C38" s="2" t="s">
        <v>6</v>
      </c>
      <c r="D38" s="37"/>
      <c r="E38" s="1" t="s">
        <v>172</v>
      </c>
      <c r="F38" s="46">
        <f>IF((D38=""),"",IF((D38=59000000),":)","OJEE !"))</f>
      </c>
      <c r="G38" s="37"/>
      <c r="H38" s="1" t="s">
        <v>170</v>
      </c>
      <c r="I38" s="2" t="s">
        <v>6</v>
      </c>
      <c r="J38" s="19">
        <v>550000000</v>
      </c>
      <c r="K38" s="1" t="s">
        <v>173</v>
      </c>
      <c r="L38" s="46">
        <f>IF((G38=""),"",IF((G38=550000000000000),":)","OJEE !"))</f>
      </c>
    </row>
    <row r="39" spans="1:12" ht="15">
      <c r="A39" s="19">
        <v>7300000</v>
      </c>
      <c r="B39" s="1" t="s">
        <v>170</v>
      </c>
      <c r="C39" s="2" t="s">
        <v>6</v>
      </c>
      <c r="D39" s="38"/>
      <c r="E39" s="1" t="s">
        <v>173</v>
      </c>
      <c r="F39" s="46">
        <f>IF((D39=""),"",IF((D39=7.3),":)","OJEE !"))</f>
      </c>
      <c r="G39" s="37"/>
      <c r="H39" s="1" t="s">
        <v>171</v>
      </c>
      <c r="I39" s="2" t="s">
        <v>6</v>
      </c>
      <c r="J39" s="43">
        <v>876.44</v>
      </c>
      <c r="K39" s="1" t="s">
        <v>170</v>
      </c>
      <c r="L39" s="46">
        <f>IF((G39=""),"",IF((G39=876440),":)","OJEE !"))</f>
      </c>
    </row>
    <row r="40" spans="1:12" ht="15">
      <c r="A40" s="19">
        <v>80</v>
      </c>
      <c r="B40" s="1" t="s">
        <v>174</v>
      </c>
      <c r="C40" s="2" t="s">
        <v>6</v>
      </c>
      <c r="D40" s="38"/>
      <c r="E40" s="1" t="s">
        <v>175</v>
      </c>
      <c r="F40" s="46">
        <f>IF((D40=""),"",IF((D40=0.08),":)","OJEE !"))</f>
      </c>
      <c r="G40" s="37"/>
      <c r="H40" s="1" t="s">
        <v>175</v>
      </c>
      <c r="I40" s="2" t="s">
        <v>6</v>
      </c>
      <c r="J40" s="19">
        <v>74621</v>
      </c>
      <c r="K40" s="1" t="s">
        <v>175</v>
      </c>
      <c r="L40" s="46">
        <f>IF((G40=""),"",IF((G40=74621),":)","OJEE !"))</f>
      </c>
    </row>
    <row r="41" spans="1:12" ht="15">
      <c r="A41" s="43">
        <v>0.28</v>
      </c>
      <c r="B41" s="1" t="s">
        <v>175</v>
      </c>
      <c r="C41" s="2" t="s">
        <v>6</v>
      </c>
      <c r="D41" s="37"/>
      <c r="E41" s="1" t="s">
        <v>173</v>
      </c>
      <c r="F41" s="46">
        <f>IF((D41=""),"",IF((D41=280000),":)","OJEE !"))</f>
      </c>
      <c r="G41" s="37"/>
      <c r="H41" s="1" t="s">
        <v>173</v>
      </c>
      <c r="I41" s="2" t="s">
        <v>6</v>
      </c>
      <c r="J41" s="19">
        <v>703000</v>
      </c>
      <c r="K41" s="1" t="s">
        <v>174</v>
      </c>
      <c r="L41" s="46">
        <f>IF((G41=""),"",IF((G41=703000000),":)","OJEE !"))</f>
      </c>
    </row>
    <row r="42" spans="1:12" ht="15">
      <c r="A42" s="19">
        <v>280</v>
      </c>
      <c r="B42" s="1" t="s">
        <v>171</v>
      </c>
      <c r="C42" s="2" t="s">
        <v>6</v>
      </c>
      <c r="D42" s="38"/>
      <c r="E42" s="1" t="s">
        <v>173</v>
      </c>
      <c r="F42" s="46">
        <f>IF((D42=""),"",IF((D42=0.00000028),":)","OJEE !"))</f>
      </c>
      <c r="G42" s="37"/>
      <c r="H42" s="1" t="s">
        <v>172</v>
      </c>
      <c r="I42" s="2" t="s">
        <v>6</v>
      </c>
      <c r="J42" s="43">
        <v>3456.789</v>
      </c>
      <c r="K42" s="1" t="s">
        <v>173</v>
      </c>
      <c r="L42" s="46">
        <f>IF((G42=""),"",IF((G42=3456789),":)","OJEE !"))</f>
      </c>
    </row>
    <row r="43" spans="1:12" ht="15">
      <c r="A43" s="1"/>
      <c r="B43" s="1"/>
      <c r="C43" s="2"/>
      <c r="D43" s="19"/>
      <c r="E43" s="1"/>
      <c r="F43" s="1"/>
      <c r="G43" s="19"/>
      <c r="H43" s="1"/>
      <c r="I43" s="1"/>
      <c r="J43" s="19"/>
      <c r="K43" s="1"/>
      <c r="L43" s="1"/>
    </row>
  </sheetData>
  <sheetProtection password="8467" sheet="1" objects="1" scenarios="1" selectLockedCells="1"/>
  <mergeCells count="6">
    <mergeCell ref="D1:I1"/>
    <mergeCell ref="A6:L6"/>
    <mergeCell ref="A2:L2"/>
    <mergeCell ref="A3:L3"/>
    <mergeCell ref="A4:L4"/>
    <mergeCell ref="A5:L5"/>
  </mergeCells>
  <conditionalFormatting sqref="F7 F37 L13 L31 L25 L19 L7 L37">
    <cfRule type="cellIs" priority="1" dxfId="0" operator="equal" stopIfTrue="1">
      <formula>"OKE !"</formula>
    </cfRule>
    <cfRule type="cellIs" priority="2" dxfId="1" operator="notEqual" stopIfTrue="1">
      <formula>"""=""OKE !"</formula>
    </cfRule>
  </conditionalFormatting>
  <conditionalFormatting sqref="F25 F31 F19 F13">
    <cfRule type="cellIs" priority="3" dxfId="7" operator="equal" stopIfTrue="1">
      <formula>"OKE !"</formula>
    </cfRule>
    <cfRule type="cellIs" priority="4" dxfId="1" operator="notEqual" stopIfTrue="1">
      <formula>"""=""OKE !"</formula>
    </cfRule>
  </conditionalFormatting>
  <conditionalFormatting sqref="F8:F12 F14:F18 F20:F24 F26:F30 F32:F36 F38:F42 L20:L24 L26:L30 L38:L42 L14:L18 L8:L12 L32:L36">
    <cfRule type="cellIs" priority="5" dxfId="1" operator="equal" stopIfTrue="1">
      <formula>"OJEE !"</formula>
    </cfRule>
  </conditionalFormatting>
  <conditionalFormatting sqref="J24 J22">
    <cfRule type="cellIs" priority="6" dxfId="3" operator="equal" stopIfTrue="1">
      <formula>1</formula>
    </cfRule>
  </conditionalFormatting>
  <conditionalFormatting sqref="D23 J21">
    <cfRule type="cellIs" priority="7" dxfId="3" operator="equal" stopIfTrue="1">
      <formula>1000000000</formula>
    </cfRule>
  </conditionalFormatting>
  <conditionalFormatting sqref="D8 D14">
    <cfRule type="cellIs" priority="8" dxfId="3" operator="equal" stopIfTrue="1">
      <formula>1000</formula>
    </cfRule>
  </conditionalFormatting>
  <conditionalFormatting sqref="D9">
    <cfRule type="cellIs" priority="9" dxfId="3" operator="equal" stopIfTrue="1">
      <formula>2000</formula>
    </cfRule>
  </conditionalFormatting>
  <conditionalFormatting sqref="D10">
    <cfRule type="cellIs" priority="10" dxfId="3" operator="equal" stopIfTrue="1">
      <formula>20000</formula>
    </cfRule>
  </conditionalFormatting>
  <conditionalFormatting sqref="D11">
    <cfRule type="cellIs" priority="11" dxfId="3" operator="equal" stopIfTrue="1">
      <formula>200</formula>
    </cfRule>
  </conditionalFormatting>
  <conditionalFormatting sqref="D12">
    <cfRule type="cellIs" priority="12" dxfId="3" operator="equal" stopIfTrue="1">
      <formula>20</formula>
    </cfRule>
  </conditionalFormatting>
  <conditionalFormatting sqref="D15">
    <cfRule type="cellIs" priority="13" dxfId="3" operator="equal" stopIfTrue="1">
      <formula>500</formula>
    </cfRule>
  </conditionalFormatting>
  <conditionalFormatting sqref="D16">
    <cfRule type="cellIs" priority="14" dxfId="3" operator="equal" stopIfTrue="1">
      <formula>150</formula>
    </cfRule>
  </conditionalFormatting>
  <conditionalFormatting sqref="D17">
    <cfRule type="cellIs" priority="15" dxfId="3" operator="equal" stopIfTrue="1">
      <formula>250</formula>
    </cfRule>
  </conditionalFormatting>
  <conditionalFormatting sqref="D18">
    <cfRule type="cellIs" priority="16" dxfId="3" operator="equal" stopIfTrue="1">
      <formula>5</formula>
    </cfRule>
  </conditionalFormatting>
  <conditionalFormatting sqref="D20">
    <cfRule type="cellIs" priority="17" dxfId="3" operator="equal" stopIfTrue="1">
      <formula>8000000000</formula>
    </cfRule>
  </conditionalFormatting>
  <conditionalFormatting sqref="D21 D26">
    <cfRule type="cellIs" priority="18" dxfId="3" operator="equal" stopIfTrue="1">
      <formula>4000000000</formula>
    </cfRule>
  </conditionalFormatting>
  <conditionalFormatting sqref="D22">
    <cfRule type="cellIs" priority="19" dxfId="3" operator="equal" stopIfTrue="1">
      <formula>2000000000</formula>
    </cfRule>
  </conditionalFormatting>
  <conditionalFormatting sqref="D24">
    <cfRule type="cellIs" priority="20" dxfId="3" operator="equal" stopIfTrue="1">
      <formula>500000</formula>
    </cfRule>
  </conditionalFormatting>
  <conditionalFormatting sqref="D27">
    <cfRule type="cellIs" priority="21" dxfId="3" operator="equal" stopIfTrue="1">
      <formula>4000000</formula>
    </cfRule>
  </conditionalFormatting>
  <conditionalFormatting sqref="D28">
    <cfRule type="cellIs" priority="22" dxfId="3" operator="equal" stopIfTrue="1">
      <formula>4000</formula>
    </cfRule>
  </conditionalFormatting>
  <conditionalFormatting sqref="D29:D30">
    <cfRule type="cellIs" priority="23" dxfId="3" operator="equal" stopIfTrue="1">
      <formula>4</formula>
    </cfRule>
  </conditionalFormatting>
  <conditionalFormatting sqref="D32:D35">
    <cfRule type="cellIs" priority="24" dxfId="3" operator="equal" stopIfTrue="1">
      <formula>2</formula>
    </cfRule>
  </conditionalFormatting>
  <conditionalFormatting sqref="D38">
    <cfRule type="cellIs" priority="25" dxfId="3" operator="equal" stopIfTrue="1">
      <formula>59000000</formula>
    </cfRule>
  </conditionalFormatting>
  <conditionalFormatting sqref="D39">
    <cfRule type="cellIs" priority="26" dxfId="3" operator="equal" stopIfTrue="1">
      <formula>7.3</formula>
    </cfRule>
  </conditionalFormatting>
  <conditionalFormatting sqref="D40">
    <cfRule type="cellIs" priority="27" dxfId="3" operator="equal" stopIfTrue="1">
      <formula>0.08</formula>
    </cfRule>
  </conditionalFormatting>
  <conditionalFormatting sqref="D41">
    <cfRule type="cellIs" priority="28" dxfId="3" operator="equal" stopIfTrue="1">
      <formula>280000</formula>
    </cfRule>
  </conditionalFormatting>
  <conditionalFormatting sqref="D42">
    <cfRule type="cellIs" priority="29" dxfId="3" operator="equal" stopIfTrue="1">
      <formula>0.00000028</formula>
    </cfRule>
  </conditionalFormatting>
  <conditionalFormatting sqref="D36">
    <cfRule type="cellIs" priority="30" dxfId="3" operator="equal" stopIfTrue="1">
      <formula>0.000002</formula>
    </cfRule>
  </conditionalFormatting>
  <conditionalFormatting sqref="J8">
    <cfRule type="cellIs" priority="31" dxfId="3" operator="equal" stopIfTrue="1">
      <formula>1000000</formula>
    </cfRule>
  </conditionalFormatting>
  <conditionalFormatting sqref="J9">
    <cfRule type="cellIs" priority="32" dxfId="3" operator="equal" stopIfTrue="1">
      <formula>3000000</formula>
    </cfRule>
  </conditionalFormatting>
  <conditionalFormatting sqref="J10">
    <cfRule type="cellIs" priority="33" dxfId="3" operator="equal" stopIfTrue="1">
      <formula>60000000</formula>
    </cfRule>
  </conditionalFormatting>
  <conditionalFormatting sqref="J11">
    <cfRule type="cellIs" priority="34" dxfId="3" operator="equal" stopIfTrue="1">
      <formula>120000</formula>
    </cfRule>
  </conditionalFormatting>
  <conditionalFormatting sqref="J12">
    <cfRule type="cellIs" priority="35" dxfId="3" operator="equal" stopIfTrue="1">
      <formula>2400</formula>
    </cfRule>
  </conditionalFormatting>
  <conditionalFormatting sqref="J14">
    <cfRule type="cellIs" priority="36" dxfId="3" operator="equal" stopIfTrue="1">
      <formula>7000000</formula>
    </cfRule>
  </conditionalFormatting>
  <conditionalFormatting sqref="J15">
    <cfRule type="cellIs" priority="37" dxfId="3" operator="equal" stopIfTrue="1">
      <formula>0.000007</formula>
    </cfRule>
  </conditionalFormatting>
  <conditionalFormatting sqref="J16">
    <cfRule type="cellIs" priority="38" dxfId="3" operator="equal" stopIfTrue="1">
      <formula>0.007</formula>
    </cfRule>
  </conditionalFormatting>
  <conditionalFormatting sqref="J17">
    <cfRule type="cellIs" priority="39" dxfId="3" operator="equal" stopIfTrue="1">
      <formula>7000</formula>
    </cfRule>
  </conditionalFormatting>
  <conditionalFormatting sqref="J18">
    <cfRule type="cellIs" priority="40" dxfId="3" operator="equal" stopIfTrue="1">
      <formula>7</formula>
    </cfRule>
  </conditionalFormatting>
  <conditionalFormatting sqref="J20">
    <cfRule type="cellIs" priority="41" dxfId="3" operator="equal" stopIfTrue="1">
      <formula>0.000001</formula>
    </cfRule>
  </conditionalFormatting>
  <conditionalFormatting sqref="J23">
    <cfRule type="cellIs" priority="42" dxfId="3" operator="equal" stopIfTrue="1">
      <formula>0.001</formula>
    </cfRule>
  </conditionalFormatting>
  <conditionalFormatting sqref="J32">
    <cfRule type="cellIs" priority="43" dxfId="3" operator="equal" stopIfTrue="1">
      <formula>9000000000000</formula>
    </cfRule>
  </conditionalFormatting>
  <conditionalFormatting sqref="J33">
    <cfRule type="cellIs" priority="44" dxfId="3" operator="equal" stopIfTrue="1">
      <formula>900000</formula>
    </cfRule>
  </conditionalFormatting>
  <conditionalFormatting sqref="J34">
    <cfRule type="cellIs" priority="45" dxfId="3" operator="equal" stopIfTrue="1">
      <formula>90000000000</formula>
    </cfRule>
  </conditionalFormatting>
  <conditionalFormatting sqref="J35">
    <cfRule type="cellIs" priority="46" dxfId="3" operator="equal" stopIfTrue="1">
      <formula>9640</formula>
    </cfRule>
  </conditionalFormatting>
  <conditionalFormatting sqref="J36">
    <cfRule type="cellIs" priority="47" dxfId="3" operator="equal" stopIfTrue="1">
      <formula>96.4</formula>
    </cfRule>
  </conditionalFormatting>
  <conditionalFormatting sqref="J26:J27">
    <cfRule type="cellIs" priority="48" dxfId="3" operator="equal" stopIfTrue="1">
      <formula>13</formula>
    </cfRule>
  </conditionalFormatting>
  <conditionalFormatting sqref="J28">
    <cfRule type="cellIs" priority="49" dxfId="3" operator="equal" stopIfTrue="1">
      <formula>13000000</formula>
    </cfRule>
  </conditionalFormatting>
  <conditionalFormatting sqref="J29">
    <cfRule type="cellIs" priority="50" dxfId="3" operator="equal" stopIfTrue="1">
      <formula>13000000000</formula>
    </cfRule>
  </conditionalFormatting>
  <conditionalFormatting sqref="J30">
    <cfRule type="cellIs" priority="51" dxfId="3" operator="equal" stopIfTrue="1">
      <formula>13000000000000</formula>
    </cfRule>
  </conditionalFormatting>
  <conditionalFormatting sqref="G38">
    <cfRule type="cellIs" priority="52" dxfId="3" operator="equal" stopIfTrue="1">
      <formula>550000000000000</formula>
    </cfRule>
  </conditionalFormatting>
  <conditionalFormatting sqref="G39">
    <cfRule type="cellIs" priority="53" dxfId="3" operator="equal" stopIfTrue="1">
      <formula>876440</formula>
    </cfRule>
  </conditionalFormatting>
  <conditionalFormatting sqref="G40">
    <cfRule type="cellIs" priority="54" dxfId="3" operator="equal" stopIfTrue="1">
      <formula>74621</formula>
    </cfRule>
  </conditionalFormatting>
  <conditionalFormatting sqref="G41">
    <cfRule type="cellIs" priority="55" dxfId="3" operator="equal" stopIfTrue="1">
      <formula>703000000</formula>
    </cfRule>
  </conditionalFormatting>
  <conditionalFormatting sqref="G42">
    <cfRule type="cellIs" priority="56" dxfId="3" operator="equal" stopIfTrue="1">
      <formula>3456789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blackAndWhite="1" horizontalDpi="300" verticalDpi="300" orientation="portrait" paperSize="9" r:id="rId4"/>
  <headerFooter alignWithMargins="0">
    <oddHeader>&amp;L&amp;"Arial,Cursief"www.hoezowisknudde.nl&amp;C&amp;"Arial,Vet"&amp;14HET METRIEK STELSEL&amp;R&amp;6(c) JvdW  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Het metriek stelsel</dc:title>
  <dc:subject/>
  <dc:creator>JvdW</dc:creator>
  <cp:keywords>metriek, lengte, omtrek, oppervlakte, inhoud, volume, eenheden, tijdrekening, gewicht, informatie, data</cp:keywords>
  <dc:description/>
  <cp:lastModifiedBy>van der Weg</cp:lastModifiedBy>
  <cp:lastPrinted>2016-04-17T06:25:07Z</cp:lastPrinted>
  <dcterms:created xsi:type="dcterms:W3CDTF">2001-01-27T15:20:17Z</dcterms:created>
  <dcterms:modified xsi:type="dcterms:W3CDTF">2016-04-17T07:02:52Z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aar">
    <vt:lpwstr>J. van der Weg</vt:lpwstr>
  </property>
</Properties>
</file>